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3905" yWindow="0" windowWidth="21840" windowHeight="13740" tabRatio="500"/>
  </bookViews>
  <sheets>
    <sheet name="Budget" sheetId="4" r:id="rId1"/>
    <sheet name="IncomeReg Tracking" sheetId="1" r:id="rId2"/>
    <sheet name="Expenses" sheetId="2" r:id="rId3"/>
    <sheet name="Workshop Contacts" sheetId="3" r:id="rId4"/>
  </sheets>
  <definedNames>
    <definedName name="_xlnm.Print_Area" localSheetId="1">'IncomeReg Tracking'!$B$1:$R$84</definedName>
    <definedName name="_xlnm.Print_Area" localSheetId="3">'Workshop Contacts'!$A$1:$H$39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9" i="1"/>
  <c r="G22" i="4"/>
  <c r="B7"/>
  <c r="C17"/>
  <c r="D17"/>
  <c r="E17"/>
  <c r="F17"/>
  <c r="G17"/>
  <c r="H17"/>
  <c r="I17"/>
  <c r="J17"/>
  <c r="K17"/>
  <c r="L17"/>
  <c r="B17"/>
  <c r="L7"/>
  <c r="L8"/>
  <c r="C7"/>
  <c r="C8"/>
  <c r="D7"/>
  <c r="D8"/>
  <c r="E7"/>
  <c r="E8"/>
  <c r="F7"/>
  <c r="F8"/>
  <c r="G7"/>
  <c r="G8"/>
  <c r="H7"/>
  <c r="H8"/>
  <c r="I7"/>
  <c r="I8"/>
  <c r="J7"/>
  <c r="J8"/>
  <c r="K7"/>
  <c r="K8"/>
  <c r="B8"/>
  <c r="B12"/>
  <c r="B18"/>
  <c r="B19"/>
  <c r="H24"/>
  <c r="H25"/>
  <c r="H26"/>
  <c r="H27"/>
  <c r="G12"/>
  <c r="G15"/>
  <c r="L12"/>
  <c r="L15"/>
  <c r="L18"/>
  <c r="K21"/>
  <c r="K12"/>
  <c r="K15"/>
  <c r="K18"/>
  <c r="J21"/>
  <c r="J12"/>
  <c r="J15"/>
  <c r="J18"/>
  <c r="I21"/>
  <c r="I12"/>
  <c r="I15"/>
  <c r="I18"/>
  <c r="H21"/>
  <c r="G18"/>
  <c r="G21"/>
  <c r="F12"/>
  <c r="F15"/>
  <c r="F18"/>
  <c r="F21"/>
  <c r="E12"/>
  <c r="E15"/>
  <c r="E18"/>
  <c r="E21"/>
  <c r="D12"/>
  <c r="D15"/>
  <c r="D18"/>
  <c r="D21"/>
  <c r="C12"/>
  <c r="C15"/>
  <c r="C18"/>
  <c r="C21"/>
  <c r="B15"/>
  <c r="B21"/>
  <c r="L19"/>
  <c r="K19"/>
  <c r="J19"/>
  <c r="I19"/>
  <c r="H12"/>
  <c r="H15"/>
  <c r="H18"/>
  <c r="H19"/>
  <c r="G19"/>
  <c r="F19"/>
  <c r="E19"/>
  <c r="D19"/>
  <c r="C19"/>
  <c r="B29" i="2"/>
  <c r="D19" i="1"/>
  <c r="C88"/>
  <c r="D60"/>
  <c r="D52"/>
  <c r="D35"/>
  <c r="D17"/>
  <c r="D32"/>
  <c r="D28"/>
  <c r="C87"/>
  <c r="C90"/>
  <c r="C86"/>
  <c r="B10" i="2"/>
  <c r="C46"/>
  <c r="C45"/>
  <c r="C43"/>
  <c r="C28"/>
  <c r="C75" i="1"/>
  <c r="C76"/>
  <c r="C77"/>
  <c r="B37" i="2"/>
  <c r="B87" i="1"/>
  <c r="B88"/>
  <c r="C94"/>
  <c r="B86"/>
  <c r="C91"/>
  <c r="C92"/>
  <c r="C95"/>
</calcChain>
</file>

<file path=xl/sharedStrings.xml><?xml version="1.0" encoding="utf-8"?>
<sst xmlns="http://schemas.openxmlformats.org/spreadsheetml/2006/main" count="332" uniqueCount="156">
  <si>
    <t>Total Expenses so far</t>
  </si>
  <si>
    <t>Profit, not incl. salaries</t>
  </si>
  <si>
    <r>
      <t>Net Profit</t>
    </r>
    <r>
      <rPr>
        <b/>
        <sz val="12"/>
        <color indexed="8"/>
        <rFont val="Calibri"/>
        <family val="2"/>
      </rPr>
      <t xml:space="preserve"> to split</t>
    </r>
    <phoneticPr fontId="13" type="noConversion"/>
  </si>
  <si>
    <t>yes</t>
  </si>
  <si>
    <t>Suz</t>
  </si>
  <si>
    <t>yes Red Roof</t>
  </si>
  <si>
    <t>ck mailed</t>
  </si>
  <si>
    <t>owed</t>
  </si>
  <si>
    <t>Suz</t>
    <phoneticPr fontId="13" type="noConversion"/>
  </si>
  <si>
    <t>?</t>
    <phoneticPr fontId="13" type="noConversion"/>
  </si>
  <si>
    <t>?</t>
    <phoneticPr fontId="13" type="noConversion"/>
  </si>
  <si>
    <t>-</t>
    <phoneticPr fontId="13" type="noConversion"/>
  </si>
  <si>
    <t>-</t>
    <phoneticPr fontId="13" type="noConversion"/>
  </si>
  <si>
    <t>-</t>
    <phoneticPr fontId="13" type="noConversion"/>
  </si>
  <si>
    <t>1</t>
    <phoneticPr fontId="13" type="noConversion"/>
  </si>
  <si>
    <t>2</t>
    <phoneticPr fontId="13" type="noConversion"/>
  </si>
  <si>
    <t>rental fee</t>
  </si>
  <si>
    <t>Name</t>
  </si>
  <si>
    <t>Pd to</t>
  </si>
  <si>
    <t>Pd for</t>
  </si>
  <si>
    <t>ck# 1885</t>
  </si>
  <si>
    <t>speaker fee base</t>
  </si>
  <si>
    <t>Total Expenses</t>
  </si>
  <si>
    <t>Paid by Dave J.</t>
  </si>
  <si>
    <t>Total Net Income</t>
  </si>
  <si>
    <t>paypal net total</t>
  </si>
  <si>
    <t>Total FriOnly</t>
  </si>
  <si>
    <t>has a place</t>
  </si>
  <si>
    <t>-</t>
  </si>
  <si>
    <t>???</t>
  </si>
  <si>
    <t>food for lunch</t>
  </si>
  <si>
    <t>Date</t>
  </si>
  <si>
    <t>First Name</t>
  </si>
  <si>
    <t>Last Name</t>
  </si>
  <si>
    <t>email</t>
  </si>
  <si>
    <t># tix</t>
  </si>
  <si>
    <t>PD</t>
  </si>
  <si>
    <t>Amt</t>
  </si>
  <si>
    <t>via</t>
  </si>
  <si>
    <t>Pd</t>
  </si>
  <si>
    <t>Accom Info</t>
  </si>
  <si>
    <t>Sent</t>
  </si>
  <si>
    <t>Phone</t>
  </si>
  <si>
    <t>No.</t>
  </si>
  <si>
    <t>State</t>
  </si>
  <si>
    <t>City</t>
  </si>
  <si>
    <t>Address</t>
  </si>
  <si>
    <t>Zip</t>
  </si>
  <si>
    <t>bpt</t>
  </si>
  <si>
    <t>Salaries owed (breakeven)</t>
  </si>
  <si>
    <t>3</t>
    <phoneticPr fontId="13" type="noConversion"/>
  </si>
  <si>
    <t>Friday and Saturday</t>
  </si>
  <si>
    <t>Friday Only</t>
  </si>
  <si>
    <t>check</t>
  </si>
  <si>
    <t>Interest expressed</t>
  </si>
  <si>
    <t>Net Amt</t>
  </si>
  <si>
    <t xml:space="preserve">Has </t>
  </si>
  <si>
    <t>Accomm?</t>
  </si>
  <si>
    <t>Yes</t>
  </si>
  <si>
    <t>Homestays</t>
  </si>
  <si>
    <t># beds</t>
  </si>
  <si>
    <t>Host</t>
  </si>
  <si>
    <t>last name</t>
  </si>
  <si>
    <t>Guest</t>
  </si>
  <si>
    <t>bpt total</t>
  </si>
  <si>
    <t>direct pmt total</t>
  </si>
  <si>
    <t>Total # Tix</t>
  </si>
  <si>
    <t>2 queen</t>
  </si>
  <si>
    <t>pp/bpt (refunded Fri fee)</t>
  </si>
  <si>
    <t>Total Sat Tix</t>
  </si>
  <si>
    <t>pp send</t>
  </si>
  <si>
    <t>pp/bpt</t>
  </si>
  <si>
    <t>Reinventing the Commons Workshop expense tracking</t>
  </si>
  <si>
    <t>ck# 1883</t>
  </si>
  <si>
    <t>Salaries Paid</t>
  </si>
  <si>
    <t>Total Salaries Paid</t>
  </si>
  <si>
    <t>Reinventing the Commons Workshop income/sign up tracking</t>
  </si>
  <si>
    <t>pd Pamela</t>
  </si>
  <si>
    <t>Pd Lisa</t>
  </si>
  <si>
    <t>Pd Walker</t>
  </si>
  <si>
    <t>Pd Evan</t>
  </si>
  <si>
    <t>Pd David</t>
  </si>
  <si>
    <t>pd check</t>
  </si>
  <si>
    <t>on arrival</t>
  </si>
  <si>
    <t>$ Summary</t>
  </si>
  <si>
    <t>Saturday Wait List</t>
  </si>
  <si>
    <t>Status</t>
  </si>
  <si>
    <t>PAID</t>
  </si>
  <si>
    <t>OWES $85</t>
  </si>
  <si>
    <t>OWES $10</t>
  </si>
  <si>
    <t xml:space="preserve"> PAID </t>
  </si>
  <si>
    <t>cash</t>
  </si>
  <si>
    <t>David's book</t>
  </si>
  <si>
    <t>cash entry fees</t>
  </si>
  <si>
    <t>pre-reg cash</t>
  </si>
  <si>
    <t>unacctd for cash</t>
  </si>
  <si>
    <t>expenses</t>
  </si>
  <si>
    <t>cash book sale</t>
  </si>
  <si>
    <t>Square book sale - fee</t>
  </si>
  <si>
    <t>Phone No.</t>
  </si>
  <si>
    <t>Total Net Income (checked)</t>
  </si>
  <si>
    <t>dropped out partial refund</t>
  </si>
  <si>
    <t>10</t>
  </si>
  <si>
    <t>11</t>
  </si>
  <si>
    <t>INCOME:</t>
  </si>
  <si>
    <t>Assumes all students pay the bottom of the sliding scale; anything paid above the bottom of sliding scale goes for scholarships.</t>
  </si>
  <si>
    <t>Friday night public talk  ( 20 ppl x $10)</t>
  </si>
  <si>
    <t>Total Income</t>
  </si>
  <si>
    <t xml:space="preserve">EXPENSES  </t>
  </si>
  <si>
    <t>Organizer(s) Fees</t>
  </si>
  <si>
    <t>Marketing Costs (3% paypal fees)</t>
  </si>
  <si>
    <t>Travel-speakers/organizers mileage: 85 * .5</t>
  </si>
  <si>
    <t>Site Fee</t>
  </si>
  <si>
    <t>$25/hr first 4 hrs; $10 thereafter; +$30 for heat:  2 hrs Fri night, 8 hours Saturday, 1 hr cleanup/setup= 10, so $170+30</t>
  </si>
  <si>
    <t>Income - Expenses</t>
  </si>
  <si>
    <t>Cost/student:</t>
  </si>
  <si>
    <t>Proposed breakeven # students:</t>
  </si>
  <si>
    <t>Brkeven $</t>
  </si>
  <si>
    <t>Profit split ratio</t>
  </si>
  <si>
    <t>Any course profits split at the ratio as shown at left. If we go below breakeven either the course doesn't run or we split the losses at the same ratio.</t>
  </si>
  <si>
    <t>Proposed base of  sliding scale:</t>
  </si>
  <si>
    <t>Proposed top of sliding scale:</t>
  </si>
  <si>
    <t xml:space="preserve"> </t>
  </si>
  <si>
    <t># STUDENTS )</t>
  </si>
  <si>
    <t>Fri evening talk and One-Day Saturday Workshop Sample/ Proposed Budget (date)</t>
  </si>
  <si>
    <t>Course Materials: # studs x $5</t>
  </si>
  <si>
    <t>12</t>
  </si>
  <si>
    <t>14</t>
  </si>
  <si>
    <t>13</t>
  </si>
  <si>
    <t>15</t>
  </si>
  <si>
    <t>Students for Fri eve AND all day Saturday</t>
  </si>
  <si>
    <t>Speaker Fees - person #1</t>
  </si>
  <si>
    <t>Teacher Fees - person #2</t>
  </si>
  <si>
    <t>pers #1</t>
  </si>
  <si>
    <t>pers #2</t>
  </si>
  <si>
    <t>: Fixed/student costs not including teacher fees (all should pay even if get scholarship)</t>
  </si>
  <si>
    <t>Orgnizr</t>
  </si>
  <si>
    <t>16</t>
  </si>
  <si>
    <t>br pp tix</t>
  </si>
  <si>
    <t>?</t>
  </si>
  <si>
    <t>Car or Ashley</t>
  </si>
  <si>
    <t>Sent Date</t>
  </si>
  <si>
    <t>hall rental</t>
  </si>
  <si>
    <t>xxx</t>
  </si>
  <si>
    <t>dj</t>
  </si>
  <si>
    <t>Paid by xxx</t>
  </si>
  <si>
    <t>books given to students</t>
  </si>
  <si>
    <t>copies</t>
  </si>
  <si>
    <t>Dave Jacke owes xxx</t>
  </si>
  <si>
    <t>Total Dave Owes xxx</t>
  </si>
  <si>
    <t>Workshop Contact Info List to send to participants</t>
  </si>
  <si>
    <t>lunch food</t>
  </si>
  <si>
    <t>Total xxx Expenses</t>
  </si>
  <si>
    <t>yyy</t>
  </si>
  <si>
    <t>aaa</t>
  </si>
  <si>
    <t>bbb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</si>
</sst>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;&quot;$&quot;\(#,##0\)"/>
  </numFmts>
  <fonts count="3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i/>
      <sz val="12"/>
      <color theme="1"/>
      <name val="Calibri"/>
      <scheme val="minor"/>
    </font>
    <font>
      <i/>
      <sz val="12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sz val="8"/>
      <name val="Verdana"/>
    </font>
    <font>
      <b/>
      <sz val="14"/>
      <color indexed="8"/>
      <name val="Calibri"/>
    </font>
    <font>
      <b/>
      <sz val="12"/>
      <color indexed="8"/>
      <name val="Calibri"/>
      <family val="2"/>
    </font>
    <font>
      <i/>
      <sz val="12"/>
      <color rgb="FF000000"/>
      <name val="Calibri"/>
      <scheme val="minor"/>
    </font>
    <font>
      <sz val="8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sz val="12"/>
      <name val="Helvetica Neue"/>
    </font>
    <font>
      <b/>
      <sz val="12"/>
      <name val="Helvetica Neue"/>
    </font>
    <font>
      <b/>
      <sz val="12"/>
      <name val="Arial"/>
    </font>
    <font>
      <b/>
      <i/>
      <sz val="12"/>
      <name val="Helvetica Neue"/>
    </font>
    <font>
      <sz val="12"/>
      <color indexed="8"/>
      <name val="Arial"/>
    </font>
    <font>
      <b/>
      <sz val="12"/>
      <color indexed="8"/>
      <name val="Helvetica Neue"/>
    </font>
    <font>
      <sz val="12"/>
      <color indexed="8"/>
      <name val="Helvetica Neue"/>
    </font>
    <font>
      <i/>
      <sz val="12"/>
      <color indexed="23"/>
      <name val="Helvetica Neue"/>
    </font>
    <font>
      <sz val="12"/>
      <name val="Arial"/>
    </font>
    <font>
      <b/>
      <i/>
      <sz val="12"/>
      <name val="Arial"/>
    </font>
  </fonts>
  <fills count="2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59999389629810485"/>
        <bgColor rgb="FF99CC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rgb="FFFFCC00"/>
        <bgColor rgb="FFFFCC00"/>
      </patternFill>
    </fill>
    <fill>
      <patternFill patternType="solid">
        <fgColor theme="5" tint="0.79998168889431442"/>
        <bgColor rgb="FFFFCC99"/>
      </patternFill>
    </fill>
    <fill>
      <patternFill patternType="solid">
        <fgColor theme="9" tint="0.39997558519241921"/>
        <bgColor rgb="FF99CC00"/>
      </patternFill>
    </fill>
    <fill>
      <patternFill patternType="solid">
        <fgColor theme="5" tint="0.59999389629810485"/>
        <bgColor rgb="FFFF99CC"/>
      </patternFill>
    </fill>
    <fill>
      <patternFill patternType="solid">
        <fgColor theme="9" tint="0.39997558519241921"/>
        <bgColor rgb="FFFF99CC"/>
      </patternFill>
    </fill>
    <fill>
      <patternFill patternType="solid">
        <fgColor rgb="FF99CC00"/>
        <bgColor rgb="FF99CC00"/>
      </patternFill>
    </fill>
    <fill>
      <patternFill patternType="solid">
        <fgColor theme="6" tint="0.59999389629810485"/>
        <bgColor rgb="FF99CC00"/>
      </patternFill>
    </fill>
    <fill>
      <patternFill patternType="solid">
        <fgColor theme="3" tint="0.59999389629810485"/>
        <bgColor rgb="FFA4C2F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rgb="FFFF99CC"/>
      </patternFill>
    </fill>
    <fill>
      <patternFill patternType="solid">
        <fgColor theme="9" tint="0.59999389629810485"/>
        <bgColor rgb="FFFFCC00"/>
      </patternFill>
    </fill>
    <fill>
      <patternFill patternType="solid">
        <fgColor theme="9" tint="0.59999389629810485"/>
        <bgColor rgb="FFFF99CC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3">
    <xf numFmtId="0" fontId="0" fillId="0" borderId="0" xfId="0"/>
    <xf numFmtId="0" fontId="14" fillId="4" borderId="1" xfId="0" applyFont="1" applyFill="1" applyBorder="1"/>
    <xf numFmtId="0" fontId="0" fillId="9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left"/>
    </xf>
    <xf numFmtId="0" fontId="0" fillId="0" borderId="1" xfId="0" applyBorder="1"/>
    <xf numFmtId="43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3" xfId="0" applyNumberFormat="1" applyBorder="1"/>
    <xf numFmtId="0" fontId="0" fillId="0" borderId="3" xfId="0" applyBorder="1"/>
    <xf numFmtId="0" fontId="0" fillId="0" borderId="3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1" xfId="1" applyNumberFormat="1" applyFont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left"/>
    </xf>
    <xf numFmtId="49" fontId="0" fillId="0" borderId="3" xfId="1" applyNumberFormat="1" applyFont="1" applyBorder="1" applyAlignment="1">
      <alignment horizontal="center"/>
    </xf>
    <xf numFmtId="49" fontId="0" fillId="0" borderId="3" xfId="0" applyNumberFormat="1" applyBorder="1"/>
    <xf numFmtId="49" fontId="0" fillId="0" borderId="3" xfId="0" applyNumberFormat="1" applyBorder="1" applyAlignment="1">
      <alignment horizontal="left"/>
    </xf>
    <xf numFmtId="44" fontId="0" fillId="0" borderId="3" xfId="2" applyNumberFormat="1" applyFont="1" applyBorder="1" applyAlignment="1">
      <alignment horizontal="center"/>
    </xf>
    <xf numFmtId="44" fontId="0" fillId="0" borderId="1" xfId="2" applyNumberFormat="1" applyFont="1" applyBorder="1" applyAlignment="1">
      <alignment horizontal="center"/>
    </xf>
    <xf numFmtId="44" fontId="2" fillId="2" borderId="3" xfId="2" applyFont="1" applyFill="1" applyBorder="1" applyAlignment="1"/>
    <xf numFmtId="164" fontId="2" fillId="2" borderId="1" xfId="1" applyNumberFormat="1" applyFont="1" applyFill="1" applyBorder="1" applyAlignment="1">
      <alignment horizontal="center"/>
    </xf>
    <xf numFmtId="0" fontId="5" fillId="3" borderId="1" xfId="0" applyFont="1" applyFill="1" applyBorder="1"/>
    <xf numFmtId="43" fontId="6" fillId="3" borderId="1" xfId="1" applyNumberFormat="1" applyFont="1" applyFill="1" applyBorder="1" applyAlignment="1">
      <alignment horizontal="center"/>
    </xf>
    <xf numFmtId="49" fontId="6" fillId="3" borderId="1" xfId="1" applyNumberFormat="1" applyFont="1" applyFill="1" applyBorder="1" applyAlignment="1">
      <alignment horizontal="center"/>
    </xf>
    <xf numFmtId="49" fontId="6" fillId="3" borderId="1" xfId="0" applyNumberFormat="1" applyFont="1" applyFill="1" applyBorder="1"/>
    <xf numFmtId="49" fontId="6" fillId="3" borderId="1" xfId="0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9" fontId="0" fillId="3" borderId="1" xfId="0" applyNumberFormat="1" applyFill="1" applyBorder="1"/>
    <xf numFmtId="49" fontId="2" fillId="3" borderId="1" xfId="1" applyNumberFormat="1" applyFont="1" applyFill="1" applyBorder="1" applyAlignment="1">
      <alignment horizontal="center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49" fontId="2" fillId="3" borderId="2" xfId="1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7" fillId="4" borderId="1" xfId="0" applyFont="1" applyFill="1" applyBorder="1"/>
    <xf numFmtId="43" fontId="8" fillId="4" borderId="1" xfId="1" applyNumberFormat="1" applyFont="1" applyFill="1" applyBorder="1" applyAlignment="1">
      <alignment horizontal="center"/>
    </xf>
    <xf numFmtId="49" fontId="8" fillId="4" borderId="1" xfId="1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49" fontId="8" fillId="4" borderId="1" xfId="0" applyNumberFormat="1" applyFont="1" applyFill="1" applyBorder="1" applyAlignment="1">
      <alignment horizontal="left"/>
    </xf>
    <xf numFmtId="49" fontId="8" fillId="4" borderId="1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5" fillId="4" borderId="1" xfId="0" applyFont="1" applyFill="1" applyBorder="1"/>
    <xf numFmtId="43" fontId="6" fillId="4" borderId="1" xfId="1" applyNumberFormat="1" applyFont="1" applyFill="1" applyBorder="1" applyAlignment="1">
      <alignment horizontal="center"/>
    </xf>
    <xf numFmtId="49" fontId="6" fillId="4" borderId="1" xfId="1" applyNumberFormat="1" applyFont="1" applyFill="1" applyBorder="1" applyAlignment="1">
      <alignment horizontal="center"/>
    </xf>
    <xf numFmtId="49" fontId="6" fillId="4" borderId="1" xfId="0" applyNumberFormat="1" applyFont="1" applyFill="1" applyBorder="1"/>
    <xf numFmtId="49" fontId="6" fillId="4" borderId="1" xfId="0" applyNumberFormat="1" applyFont="1" applyFill="1" applyBorder="1" applyAlignment="1">
      <alignment horizontal="left"/>
    </xf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14" fontId="0" fillId="0" borderId="3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/>
    <xf numFmtId="44" fontId="0" fillId="5" borderId="3" xfId="2" applyNumberFormat="1" applyFont="1" applyFill="1" applyBorder="1" applyAlignment="1">
      <alignment horizontal="center"/>
    </xf>
    <xf numFmtId="49" fontId="0" fillId="5" borderId="1" xfId="1" applyNumberFormat="1" applyFont="1" applyFill="1" applyBorder="1" applyAlignment="1">
      <alignment horizontal="center"/>
    </xf>
    <xf numFmtId="44" fontId="0" fillId="5" borderId="1" xfId="2" applyNumberFormat="1" applyFont="1" applyFill="1" applyBorder="1" applyAlignment="1">
      <alignment horizontal="center"/>
    </xf>
    <xf numFmtId="49" fontId="9" fillId="5" borderId="1" xfId="1" applyNumberFormat="1" applyFont="1" applyFill="1" applyBorder="1" applyAlignment="1">
      <alignment horizontal="left"/>
    </xf>
    <xf numFmtId="44" fontId="0" fillId="6" borderId="1" xfId="2" applyNumberFormat="1" applyFont="1" applyFill="1" applyBorder="1" applyAlignment="1">
      <alignment horizontal="center"/>
    </xf>
    <xf numFmtId="49" fontId="0" fillId="6" borderId="1" xfId="1" applyNumberFormat="1" applyFont="1" applyFill="1" applyBorder="1" applyAlignment="1">
      <alignment horizontal="center"/>
    </xf>
    <xf numFmtId="49" fontId="9" fillId="6" borderId="1" xfId="1" applyNumberFormat="1" applyFont="1" applyFill="1" applyBorder="1" applyAlignment="1">
      <alignment horizontal="left"/>
    </xf>
    <xf numFmtId="44" fontId="10" fillId="6" borderId="1" xfId="2" applyNumberFormat="1" applyFont="1" applyFill="1" applyBorder="1" applyAlignment="1">
      <alignment horizontal="center"/>
    </xf>
    <xf numFmtId="44" fontId="10" fillId="5" borderId="1" xfId="2" applyNumberFormat="1" applyFont="1" applyFill="1" applyBorder="1" applyAlignment="1">
      <alignment horizontal="center"/>
    </xf>
    <xf numFmtId="44" fontId="0" fillId="7" borderId="1" xfId="2" applyNumberFormat="1" applyFont="1" applyFill="1" applyBorder="1" applyAlignment="1">
      <alignment horizontal="center"/>
    </xf>
    <xf numFmtId="49" fontId="0" fillId="7" borderId="1" xfId="1" applyNumberFormat="1" applyFont="1" applyFill="1" applyBorder="1" applyAlignment="1">
      <alignment horizontal="center"/>
    </xf>
    <xf numFmtId="44" fontId="0" fillId="7" borderId="3" xfId="2" applyNumberFormat="1" applyFont="1" applyFill="1" applyBorder="1" applyAlignment="1">
      <alignment horizontal="center"/>
    </xf>
    <xf numFmtId="49" fontId="0" fillId="7" borderId="3" xfId="1" applyNumberFormat="1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49" fontId="0" fillId="6" borderId="1" xfId="1" applyNumberFormat="1" applyFont="1" applyFill="1" applyBorder="1" applyAlignment="1">
      <alignment horizontal="left"/>
    </xf>
    <xf numFmtId="44" fontId="0" fillId="0" borderId="1" xfId="2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49" fontId="0" fillId="0" borderId="3" xfId="1" applyNumberFormat="1" applyFont="1" applyFill="1" applyBorder="1" applyAlignment="1">
      <alignment horizontal="center"/>
    </xf>
    <xf numFmtId="14" fontId="0" fillId="0" borderId="0" xfId="0" applyNumberFormat="1"/>
    <xf numFmtId="44" fontId="0" fillId="0" borderId="3" xfId="2" applyFont="1" applyFill="1" applyBorder="1" applyAlignment="1">
      <alignment horizontal="center"/>
    </xf>
    <xf numFmtId="44" fontId="0" fillId="0" borderId="0" xfId="2" applyFont="1"/>
    <xf numFmtId="44" fontId="0" fillId="0" borderId="4" xfId="2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44" fontId="2" fillId="0" borderId="0" xfId="2" applyFont="1"/>
    <xf numFmtId="44" fontId="2" fillId="2" borderId="1" xfId="2" applyNumberFormat="1" applyFont="1" applyFill="1" applyBorder="1" applyAlignment="1">
      <alignment horizontal="left"/>
    </xf>
    <xf numFmtId="44" fontId="2" fillId="0" borderId="5" xfId="1" applyNumberFormat="1" applyFont="1" applyBorder="1" applyAlignment="1">
      <alignment horizontal="center"/>
    </xf>
    <xf numFmtId="49" fontId="2" fillId="0" borderId="5" xfId="1" applyNumberFormat="1" applyFont="1" applyBorder="1" applyAlignment="1">
      <alignment horizontal="left"/>
    </xf>
    <xf numFmtId="44" fontId="2" fillId="0" borderId="3" xfId="1" applyNumberFormat="1" applyFont="1" applyBorder="1" applyAlignment="1">
      <alignment horizontal="center"/>
    </xf>
    <xf numFmtId="49" fontId="2" fillId="0" borderId="3" xfId="1" applyNumberFormat="1" applyFont="1" applyBorder="1" applyAlignment="1">
      <alignment horizontal="left"/>
    </xf>
    <xf numFmtId="43" fontId="0" fillId="0" borderId="3" xfId="1" applyNumberFormat="1" applyFont="1" applyBorder="1" applyAlignment="1">
      <alignment horizontal="center"/>
    </xf>
    <xf numFmtId="49" fontId="2" fillId="0" borderId="6" xfId="1" applyNumberFormat="1" applyFont="1" applyBorder="1" applyAlignment="1">
      <alignment horizontal="left"/>
    </xf>
    <xf numFmtId="0" fontId="5" fillId="8" borderId="7" xfId="0" applyFont="1" applyFill="1" applyBorder="1"/>
    <xf numFmtId="0" fontId="2" fillId="7" borderId="0" xfId="0" applyFont="1" applyFill="1"/>
    <xf numFmtId="44" fontId="2" fillId="7" borderId="0" xfId="2" applyFont="1" applyFill="1"/>
    <xf numFmtId="0" fontId="2" fillId="7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4" fontId="2" fillId="0" borderId="6" xfId="1" applyNumberFormat="1" applyFont="1" applyBorder="1" applyAlignment="1">
      <alignment horizontal="center"/>
    </xf>
    <xf numFmtId="44" fontId="9" fillId="0" borderId="3" xfId="2" applyFont="1" applyBorder="1" applyAlignment="1"/>
    <xf numFmtId="44" fontId="10" fillId="7" borderId="5" xfId="2" applyNumberFormat="1" applyFont="1" applyFill="1" applyBorder="1" applyAlignment="1">
      <alignment horizontal="center"/>
    </xf>
    <xf numFmtId="49" fontId="9" fillId="7" borderId="5" xfId="1" applyNumberFormat="1" applyFont="1" applyFill="1" applyBorder="1" applyAlignment="1">
      <alignment horizontal="left"/>
    </xf>
    <xf numFmtId="14" fontId="0" fillId="0" borderId="1" xfId="0" applyNumberFormat="1" applyFill="1" applyBorder="1"/>
    <xf numFmtId="49" fontId="0" fillId="0" borderId="1" xfId="1" applyNumberFormat="1" applyFont="1" applyFill="1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4" fontId="0" fillId="9" borderId="1" xfId="2" applyNumberFormat="1" applyFont="1" applyFill="1" applyBorder="1" applyAlignment="1">
      <alignment horizontal="center"/>
    </xf>
    <xf numFmtId="14" fontId="0" fillId="10" borderId="1" xfId="0" applyNumberFormat="1" applyFill="1" applyBorder="1"/>
    <xf numFmtId="164" fontId="6" fillId="4" borderId="1" xfId="1" applyNumberFormat="1" applyFont="1" applyFill="1" applyBorder="1" applyAlignment="1"/>
    <xf numFmtId="164" fontId="6" fillId="3" borderId="1" xfId="1" applyNumberFormat="1" applyFont="1" applyFill="1" applyBorder="1" applyAlignment="1"/>
    <xf numFmtId="49" fontId="0" fillId="3" borderId="1" xfId="1" applyNumberFormat="1" applyFont="1" applyFill="1" applyBorder="1" applyAlignment="1"/>
    <xf numFmtId="49" fontId="2" fillId="3" borderId="2" xfId="1" applyNumberFormat="1" applyFont="1" applyFill="1" applyBorder="1" applyAlignment="1"/>
    <xf numFmtId="164" fontId="0" fillId="0" borderId="3" xfId="1" applyNumberFormat="1" applyFont="1" applyBorder="1" applyAlignment="1"/>
    <xf numFmtId="164" fontId="0" fillId="0" borderId="1" xfId="1" applyNumberFormat="1" applyFont="1" applyBorder="1" applyAlignment="1"/>
    <xf numFmtId="164" fontId="0" fillId="0" borderId="1" xfId="1" applyNumberFormat="1" applyFont="1" applyFill="1" applyBorder="1" applyAlignment="1"/>
    <xf numFmtId="164" fontId="2" fillId="2" borderId="3" xfId="1" applyNumberFormat="1" applyFont="1" applyFill="1" applyBorder="1" applyAlignment="1"/>
    <xf numFmtId="164" fontId="0" fillId="10" borderId="1" xfId="1" applyNumberFormat="1" applyFont="1" applyFill="1" applyBorder="1" applyAlignment="1"/>
    <xf numFmtId="0" fontId="8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9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44" fontId="0" fillId="9" borderId="1" xfId="2" applyFont="1" applyFill="1" applyBorder="1"/>
    <xf numFmtId="44" fontId="0" fillId="5" borderId="1" xfId="2" applyFont="1" applyFill="1" applyBorder="1" applyAlignment="1">
      <alignment horizontal="center"/>
    </xf>
    <xf numFmtId="44" fontId="0" fillId="0" borderId="1" xfId="2" applyFont="1" applyFill="1" applyBorder="1" applyAlignment="1">
      <alignment horizontal="center"/>
    </xf>
    <xf numFmtId="44" fontId="11" fillId="11" borderId="1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11" fillId="5" borderId="1" xfId="2" applyFont="1" applyFill="1" applyBorder="1" applyAlignment="1">
      <alignment horizontal="center"/>
    </xf>
    <xf numFmtId="44" fontId="11" fillId="12" borderId="1" xfId="2" applyFont="1" applyFill="1" applyBorder="1" applyAlignment="1">
      <alignment horizontal="center"/>
    </xf>
    <xf numFmtId="164" fontId="0" fillId="0" borderId="3" xfId="1" applyNumberFormat="1" applyFont="1" applyFill="1" applyBorder="1" applyAlignment="1"/>
    <xf numFmtId="44" fontId="11" fillId="0" borderId="3" xfId="2" applyFont="1" applyFill="1" applyBorder="1" applyAlignment="1">
      <alignment horizontal="center"/>
    </xf>
    <xf numFmtId="49" fontId="0" fillId="5" borderId="3" xfId="1" applyNumberFormat="1" applyFont="1" applyFill="1" applyBorder="1" applyAlignment="1">
      <alignment horizontal="center"/>
    </xf>
    <xf numFmtId="49" fontId="0" fillId="0" borderId="8" xfId="1" applyNumberFormat="1" applyFont="1" applyFill="1" applyBorder="1" applyAlignment="1">
      <alignment horizontal="center"/>
    </xf>
    <xf numFmtId="49" fontId="0" fillId="6" borderId="8" xfId="1" applyNumberFormat="1" applyFont="1" applyFill="1" applyBorder="1" applyAlignment="1">
      <alignment horizontal="center"/>
    </xf>
    <xf numFmtId="49" fontId="11" fillId="12" borderId="1" xfId="0" applyNumberFormat="1" applyFont="1" applyFill="1" applyBorder="1" applyAlignment="1">
      <alignment horizontal="center"/>
    </xf>
    <xf numFmtId="49" fontId="0" fillId="6" borderId="8" xfId="1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49" fontId="0" fillId="0" borderId="1" xfId="1" applyNumberFormat="1" applyFont="1" applyFill="1" applyBorder="1" applyAlignment="1">
      <alignment horizontal="left"/>
    </xf>
    <xf numFmtId="164" fontId="8" fillId="4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center"/>
    </xf>
    <xf numFmtId="49" fontId="0" fillId="3" borderId="1" xfId="1" applyNumberFormat="1" applyFont="1" applyFill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164" fontId="0" fillId="0" borderId="1" xfId="1" applyNumberFormat="1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44" fontId="11" fillId="7" borderId="1" xfId="2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164" fontId="10" fillId="0" borderId="3" xfId="1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49" fontId="0" fillId="9" borderId="1" xfId="1" applyNumberFormat="1" applyFont="1" applyFill="1" applyBorder="1" applyAlignment="1">
      <alignment horizontal="center"/>
    </xf>
    <xf numFmtId="49" fontId="0" fillId="9" borderId="1" xfId="1" applyNumberFormat="1" applyFont="1" applyFill="1" applyBorder="1" applyAlignment="1">
      <alignment horizontal="left"/>
    </xf>
    <xf numFmtId="14" fontId="0" fillId="0" borderId="5" xfId="0" applyNumberFormat="1" applyFill="1" applyBorder="1"/>
    <xf numFmtId="164" fontId="0" fillId="0" borderId="5" xfId="1" applyNumberFormat="1" applyFont="1" applyFill="1" applyBorder="1" applyAlignment="1"/>
    <xf numFmtId="44" fontId="0" fillId="0" borderId="5" xfId="2" applyFont="1" applyFill="1" applyBorder="1" applyAlignment="1">
      <alignment horizontal="center"/>
    </xf>
    <xf numFmtId="0" fontId="0" fillId="0" borderId="6" xfId="0" applyFill="1" applyBorder="1"/>
    <xf numFmtId="44" fontId="0" fillId="0" borderId="6" xfId="0" applyNumberFormat="1" applyFill="1" applyBorder="1"/>
    <xf numFmtId="14" fontId="0" fillId="0" borderId="3" xfId="0" applyNumberFormat="1" applyFill="1" applyBorder="1"/>
    <xf numFmtId="0" fontId="0" fillId="0" borderId="9" xfId="0" applyFill="1" applyBorder="1"/>
    <xf numFmtId="44" fontId="0" fillId="0" borderId="9" xfId="0" applyNumberFormat="1" applyFill="1" applyBorder="1"/>
    <xf numFmtId="44" fontId="0" fillId="0" borderId="4" xfId="0" applyNumberFormat="1" applyBorder="1" applyAlignment="1">
      <alignment horizontal="center"/>
    </xf>
    <xf numFmtId="44" fontId="0" fillId="0" borderId="0" xfId="2" applyFont="1" applyAlignment="1">
      <alignment horizontal="center"/>
    </xf>
    <xf numFmtId="44" fontId="0" fillId="0" borderId="4" xfId="2" applyFont="1" applyBorder="1" applyAlignment="1">
      <alignment horizontal="center"/>
    </xf>
    <xf numFmtId="0" fontId="2" fillId="0" borderId="0" xfId="0" applyFont="1"/>
    <xf numFmtId="44" fontId="2" fillId="0" borderId="0" xfId="0" applyNumberFormat="1" applyFont="1" applyAlignment="1">
      <alignment horizontal="center"/>
    </xf>
    <xf numFmtId="49" fontId="18" fillId="3" borderId="2" xfId="0" applyNumberFormat="1" applyFont="1" applyFill="1" applyBorder="1"/>
    <xf numFmtId="49" fontId="18" fillId="3" borderId="2" xfId="0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/>
    </xf>
    <xf numFmtId="49" fontId="19" fillId="0" borderId="3" xfId="0" applyNumberFormat="1" applyFont="1" applyBorder="1"/>
    <xf numFmtId="49" fontId="19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 horizontal="left"/>
    </xf>
    <xf numFmtId="0" fontId="19" fillId="0" borderId="3" xfId="0" applyFont="1" applyBorder="1"/>
    <xf numFmtId="49" fontId="19" fillId="0" borderId="1" xfId="0" applyNumberFormat="1" applyFont="1" applyFill="1" applyBorder="1"/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/>
    </xf>
    <xf numFmtId="0" fontId="19" fillId="0" borderId="1" xfId="0" applyFont="1" applyBorder="1"/>
    <xf numFmtId="14" fontId="19" fillId="0" borderId="1" xfId="0" applyNumberFormat="1" applyFont="1" applyBorder="1"/>
    <xf numFmtId="49" fontId="19" fillId="0" borderId="1" xfId="0" applyNumberFormat="1" applyFont="1" applyBorder="1"/>
    <xf numFmtId="49" fontId="19" fillId="0" borderId="1" xfId="0" applyNumberFormat="1" applyFont="1" applyBorder="1" applyAlignment="1">
      <alignment horizontal="center"/>
    </xf>
    <xf numFmtId="49" fontId="19" fillId="0" borderId="1" xfId="0" applyNumberFormat="1" applyFont="1" applyBorder="1" applyAlignment="1">
      <alignment horizontal="left"/>
    </xf>
    <xf numFmtId="49" fontId="19" fillId="0" borderId="0" xfId="0" applyNumberFormat="1" applyFont="1" applyFill="1" applyBorder="1"/>
    <xf numFmtId="49" fontId="19" fillId="0" borderId="0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1" fillId="13" borderId="0" xfId="0" applyFont="1" applyFill="1" applyBorder="1" applyAlignment="1">
      <alignment horizontal="left" vertical="center"/>
    </xf>
    <xf numFmtId="0" fontId="22" fillId="1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1" fillId="14" borderId="10" xfId="0" applyNumberFormat="1" applyFont="1" applyFill="1" applyBorder="1" applyAlignment="1">
      <alignment horizontal="right" vertical="center" wrapText="1"/>
    </xf>
    <xf numFmtId="49" fontId="21" fillId="14" borderId="10" xfId="0" applyNumberFormat="1" applyFont="1" applyFill="1" applyBorder="1" applyAlignment="1">
      <alignment horizontal="center" vertical="center"/>
    </xf>
    <xf numFmtId="0" fontId="21" fillId="1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49" fontId="21" fillId="0" borderId="11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49" fontId="23" fillId="0" borderId="12" xfId="0" applyNumberFormat="1" applyFont="1" applyBorder="1" applyAlignment="1">
      <alignment horizontal="left" vertical="center"/>
    </xf>
    <xf numFmtId="49" fontId="20" fillId="0" borderId="12" xfId="0" applyNumberFormat="1" applyFont="1" applyBorder="1" applyAlignment="1">
      <alignment horizontal="center" vertical="center"/>
    </xf>
    <xf numFmtId="0" fontId="20" fillId="0" borderId="12" xfId="0" applyFont="1" applyFill="1" applyBorder="1" applyAlignment="1">
      <alignment horizontal="right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49" fontId="20" fillId="0" borderId="12" xfId="0" applyNumberFormat="1" applyFont="1" applyBorder="1" applyAlignment="1">
      <alignment horizontal="left" vertical="center"/>
    </xf>
    <xf numFmtId="165" fontId="20" fillId="0" borderId="12" xfId="2" applyNumberFormat="1" applyFont="1" applyBorder="1" applyAlignment="1">
      <alignment horizontal="center" vertical="center"/>
    </xf>
    <xf numFmtId="0" fontId="20" fillId="0" borderId="13" xfId="0" applyFont="1" applyFill="1" applyBorder="1" applyAlignment="1">
      <alignment vertical="center"/>
    </xf>
    <xf numFmtId="49" fontId="20" fillId="0" borderId="14" xfId="0" applyNumberFormat="1" applyFont="1" applyBorder="1" applyAlignment="1">
      <alignment horizontal="left" vertical="center" wrapText="1"/>
    </xf>
    <xf numFmtId="165" fontId="20" fillId="0" borderId="14" xfId="0" applyNumberFormat="1" applyFont="1" applyBorder="1" applyAlignment="1">
      <alignment horizontal="center" vertical="center"/>
    </xf>
    <xf numFmtId="165" fontId="20" fillId="0" borderId="14" xfId="0" applyNumberFormat="1" applyFont="1" applyFill="1" applyBorder="1" applyAlignment="1">
      <alignment horizontal="right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49" fontId="21" fillId="15" borderId="15" xfId="0" applyNumberFormat="1" applyFont="1" applyFill="1" applyBorder="1" applyAlignment="1">
      <alignment horizontal="right" vertical="center" wrapText="1"/>
    </xf>
    <xf numFmtId="165" fontId="21" fillId="15" borderId="16" xfId="2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14" xfId="0" applyFont="1" applyBorder="1" applyAlignment="1">
      <alignment horizontal="left" vertical="center" wrapText="1"/>
    </xf>
    <xf numFmtId="0" fontId="20" fillId="0" borderId="14" xfId="0" applyFont="1" applyBorder="1" applyAlignment="1">
      <alignment vertical="center"/>
    </xf>
    <xf numFmtId="0" fontId="20" fillId="0" borderId="7" xfId="0" applyFont="1" applyFill="1" applyBorder="1" applyAlignment="1">
      <alignment horizontal="right" vertical="center"/>
    </xf>
    <xf numFmtId="0" fontId="20" fillId="16" borderId="12" xfId="0" applyFont="1" applyFill="1" applyBorder="1" applyAlignment="1">
      <alignment vertical="center" wrapText="1"/>
    </xf>
    <xf numFmtId="165" fontId="26" fillId="0" borderId="12" xfId="2" applyNumberFormat="1" applyFont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0" fontId="20" fillId="16" borderId="13" xfId="0" applyFont="1" applyFill="1" applyBorder="1" applyAlignment="1">
      <alignment vertical="center" wrapText="1"/>
    </xf>
    <xf numFmtId="165" fontId="20" fillId="0" borderId="13" xfId="2" applyNumberFormat="1" applyFont="1" applyBorder="1" applyAlignment="1">
      <alignment horizontal="right" vertical="center"/>
    </xf>
    <xf numFmtId="166" fontId="27" fillId="0" borderId="13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/>
    </xf>
    <xf numFmtId="165" fontId="26" fillId="0" borderId="13" xfId="2" applyNumberFormat="1" applyFont="1" applyBorder="1" applyAlignment="1">
      <alignment horizontal="right" vertical="center"/>
    </xf>
    <xf numFmtId="166" fontId="26" fillId="0" borderId="13" xfId="0" applyNumberFormat="1" applyFont="1" applyFill="1" applyBorder="1" applyAlignment="1">
      <alignment horizontal="right" vertical="center"/>
    </xf>
    <xf numFmtId="165" fontId="20" fillId="0" borderId="17" xfId="2" applyNumberFormat="1" applyFont="1" applyBorder="1" applyAlignment="1">
      <alignment horizontal="right"/>
    </xf>
    <xf numFmtId="166" fontId="28" fillId="0" borderId="17" xfId="0" applyNumberFormat="1" applyFont="1" applyFill="1" applyBorder="1" applyAlignment="1"/>
    <xf numFmtId="0" fontId="28" fillId="0" borderId="17" xfId="0" applyFont="1" applyFill="1" applyBorder="1" applyAlignment="1"/>
    <xf numFmtId="165" fontId="26" fillId="0" borderId="14" xfId="2" applyNumberFormat="1" applyFont="1" applyBorder="1" applyAlignment="1">
      <alignment horizontal="right" vertical="center"/>
    </xf>
    <xf numFmtId="166" fontId="26" fillId="0" borderId="14" xfId="0" applyNumberFormat="1" applyFont="1" applyFill="1" applyBorder="1" applyAlignment="1">
      <alignment horizontal="right" vertical="center"/>
    </xf>
    <xf numFmtId="0" fontId="25" fillId="18" borderId="18" xfId="0" applyFont="1" applyFill="1" applyBorder="1" applyAlignment="1">
      <alignment horizontal="left" vertical="center" wrapText="1"/>
    </xf>
    <xf numFmtId="165" fontId="25" fillId="18" borderId="18" xfId="2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vertical="center"/>
    </xf>
    <xf numFmtId="0" fontId="25" fillId="19" borderId="0" xfId="0" applyFont="1" applyFill="1" applyBorder="1" applyAlignment="1">
      <alignment horizontal="left" vertical="center" wrapText="1"/>
    </xf>
    <xf numFmtId="165" fontId="25" fillId="20" borderId="0" xfId="2" applyNumberFormat="1" applyFont="1" applyFill="1" applyBorder="1" applyAlignment="1">
      <alignment horizontal="right" vertical="center"/>
    </xf>
    <xf numFmtId="165" fontId="25" fillId="21" borderId="0" xfId="2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Alignment="1">
      <alignment horizontal="left" vertical="center" wrapText="1"/>
    </xf>
    <xf numFmtId="166" fontId="25" fillId="0" borderId="0" xfId="0" applyNumberFormat="1" applyFont="1" applyAlignment="1">
      <alignment horizontal="right" vertical="center"/>
    </xf>
    <xf numFmtId="166" fontId="25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5" fillId="22" borderId="19" xfId="0" applyFont="1" applyFill="1" applyBorder="1" applyAlignment="1">
      <alignment horizontal="left" vertical="center" wrapText="1"/>
    </xf>
    <xf numFmtId="49" fontId="25" fillId="17" borderId="19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1" fillId="22" borderId="22" xfId="0" applyFont="1" applyFill="1" applyBorder="1" applyAlignment="1">
      <alignment vertical="center"/>
    </xf>
    <xf numFmtId="0" fontId="20" fillId="22" borderId="23" xfId="0" applyFont="1" applyFill="1" applyBorder="1" applyAlignment="1">
      <alignment vertical="center"/>
    </xf>
    <xf numFmtId="165" fontId="22" fillId="22" borderId="19" xfId="0" applyNumberFormat="1" applyFont="1" applyFill="1" applyBorder="1" applyAlignment="1">
      <alignment horizontal="right" vertical="center"/>
    </xf>
    <xf numFmtId="166" fontId="25" fillId="0" borderId="0" xfId="0" applyNumberFormat="1" applyFont="1" applyAlignment="1">
      <alignment horizontal="center" vertical="center"/>
    </xf>
    <xf numFmtId="0" fontId="21" fillId="22" borderId="24" xfId="0" applyFont="1" applyFill="1" applyBorder="1" applyAlignment="1">
      <alignment vertical="center" wrapText="1"/>
    </xf>
    <xf numFmtId="9" fontId="21" fillId="22" borderId="26" xfId="0" applyNumberFormat="1" applyFont="1" applyFill="1" applyBorder="1" applyAlignment="1">
      <alignment vertical="center"/>
    </xf>
    <xf numFmtId="44" fontId="21" fillId="22" borderId="27" xfId="0" applyNumberFormat="1" applyFont="1" applyFill="1" applyBorder="1" applyAlignment="1">
      <alignment vertical="center"/>
    </xf>
    <xf numFmtId="0" fontId="21" fillId="22" borderId="19" xfId="0" applyFont="1" applyFill="1" applyBorder="1" applyAlignment="1">
      <alignment vertical="center" wrapText="1"/>
    </xf>
    <xf numFmtId="165" fontId="21" fillId="22" borderId="19" xfId="0" applyNumberFormat="1" applyFont="1" applyFill="1" applyBorder="1" applyAlignment="1">
      <alignment horizontal="right" vertical="center"/>
    </xf>
    <xf numFmtId="0" fontId="21" fillId="22" borderId="28" xfId="0" applyFont="1" applyFill="1" applyBorder="1" applyAlignment="1">
      <alignment vertical="center" wrapText="1"/>
    </xf>
    <xf numFmtId="9" fontId="21" fillId="22" borderId="29" xfId="0" applyNumberFormat="1" applyFont="1" applyFill="1" applyBorder="1" applyAlignment="1">
      <alignment vertical="center"/>
    </xf>
    <xf numFmtId="44" fontId="21" fillId="22" borderId="30" xfId="0" applyNumberFormat="1" applyFont="1" applyFill="1" applyBorder="1" applyAlignment="1">
      <alignment vertical="center"/>
    </xf>
    <xf numFmtId="0" fontId="21" fillId="22" borderId="31" xfId="0" applyFont="1" applyFill="1" applyBorder="1" applyAlignment="1">
      <alignment vertical="center" wrapText="1"/>
    </xf>
    <xf numFmtId="9" fontId="21" fillId="22" borderId="33" xfId="0" applyNumberFormat="1" applyFont="1" applyFill="1" applyBorder="1" applyAlignment="1">
      <alignment vertical="center"/>
    </xf>
    <xf numFmtId="0" fontId="21" fillId="22" borderId="34" xfId="0" applyFont="1" applyFill="1" applyBorder="1" applyAlignment="1">
      <alignment vertical="center"/>
    </xf>
    <xf numFmtId="9" fontId="24" fillId="0" borderId="0" xfId="0" applyNumberFormat="1" applyFont="1" applyAlignment="1">
      <alignment vertical="center"/>
    </xf>
    <xf numFmtId="0" fontId="24" fillId="0" borderId="0" xfId="0" applyFont="1" applyAlignment="1">
      <alignment horizontal="right" vertical="center"/>
    </xf>
    <xf numFmtId="0" fontId="20" fillId="23" borderId="20" xfId="0" applyFont="1" applyFill="1" applyBorder="1" applyAlignment="1">
      <alignment vertical="center" wrapText="1"/>
    </xf>
    <xf numFmtId="0" fontId="21" fillId="23" borderId="21" xfId="0" applyFont="1" applyFill="1" applyBorder="1" applyAlignment="1">
      <alignment horizontal="right" vertical="center"/>
    </xf>
    <xf numFmtId="165" fontId="21" fillId="23" borderId="25" xfId="0" applyNumberFormat="1" applyFont="1" applyFill="1" applyBorder="1" applyAlignment="1">
      <alignment horizontal="right" vertical="center"/>
    </xf>
    <xf numFmtId="165" fontId="21" fillId="23" borderId="13" xfId="0" applyNumberFormat="1" applyFont="1" applyFill="1" applyBorder="1" applyAlignment="1">
      <alignment horizontal="right" vertical="center"/>
    </xf>
    <xf numFmtId="165" fontId="21" fillId="23" borderId="32" xfId="0" applyNumberFormat="1" applyFont="1" applyFill="1" applyBorder="1" applyAlignment="1">
      <alignment horizontal="right" vertical="center"/>
    </xf>
    <xf numFmtId="166" fontId="25" fillId="24" borderId="0" xfId="0" applyNumberFormat="1" applyFont="1" applyFill="1" applyAlignment="1">
      <alignment horizontal="right" vertical="center"/>
    </xf>
    <xf numFmtId="166" fontId="25" fillId="24" borderId="0" xfId="0" applyNumberFormat="1" applyFont="1" applyFill="1" applyAlignment="1">
      <alignment horizontal="left" vertical="center"/>
    </xf>
    <xf numFmtId="0" fontId="0" fillId="25" borderId="0" xfId="0" applyFont="1" applyFill="1" applyAlignment="1">
      <alignment vertical="center"/>
    </xf>
    <xf numFmtId="165" fontId="25" fillId="26" borderId="0" xfId="2" applyNumberFormat="1" applyFont="1" applyFill="1" applyBorder="1" applyAlignment="1">
      <alignment horizontal="right" vertical="center"/>
    </xf>
    <xf numFmtId="0" fontId="26" fillId="27" borderId="13" xfId="0" applyFont="1" applyFill="1" applyBorder="1" applyAlignment="1">
      <alignment horizontal="left" vertical="center" wrapText="1"/>
    </xf>
    <xf numFmtId="0" fontId="26" fillId="28" borderId="12" xfId="0" applyFont="1" applyFill="1" applyBorder="1" applyAlignment="1">
      <alignment horizontal="left" wrapText="1"/>
    </xf>
    <xf numFmtId="0" fontId="26" fillId="27" borderId="14" xfId="0" applyFont="1" applyFill="1" applyBorder="1" applyAlignment="1">
      <alignment horizontal="left" vertical="center" wrapText="1"/>
    </xf>
    <xf numFmtId="1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3" fontId="0" fillId="0" borderId="1" xfId="1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center" vertical="top" wrapText="1"/>
    </xf>
  </cellXfs>
  <cellStyles count="51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5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activeCell="A28" sqref="A28"/>
    </sheetView>
  </sheetViews>
  <sheetFormatPr defaultColWidth="11" defaultRowHeight="15.75"/>
  <cols>
    <col min="1" max="1" width="40.125" customWidth="1"/>
    <col min="2" max="12" width="8.5" customWidth="1"/>
    <col min="13" max="13" width="105.5" bestFit="1" customWidth="1"/>
  </cols>
  <sheetData>
    <row r="1" spans="1:14">
      <c r="A1" s="191"/>
      <c r="B1" s="192"/>
      <c r="C1" s="192"/>
      <c r="D1" s="192"/>
      <c r="E1" s="192"/>
      <c r="F1" s="192"/>
      <c r="G1" s="193"/>
      <c r="H1" s="192"/>
      <c r="I1" s="192"/>
      <c r="J1" s="192"/>
      <c r="K1" s="192"/>
      <c r="L1" s="192"/>
      <c r="M1" s="194"/>
      <c r="N1" s="194"/>
    </row>
    <row r="2" spans="1:14">
      <c r="A2" s="195" t="s">
        <v>124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  <c r="N2" s="194"/>
    </row>
    <row r="3" spans="1:14">
      <c r="A3" s="198" t="s">
        <v>123</v>
      </c>
      <c r="B3" s="199" t="s">
        <v>102</v>
      </c>
      <c r="C3" s="199" t="s">
        <v>103</v>
      </c>
      <c r="D3" s="199" t="s">
        <v>126</v>
      </c>
      <c r="E3" s="199" t="s">
        <v>128</v>
      </c>
      <c r="F3" s="199" t="s">
        <v>127</v>
      </c>
      <c r="G3" s="199" t="s">
        <v>129</v>
      </c>
      <c r="H3" s="200">
        <v>16</v>
      </c>
      <c r="I3" s="200">
        <v>17</v>
      </c>
      <c r="J3" s="200">
        <v>20</v>
      </c>
      <c r="K3" s="200">
        <v>25</v>
      </c>
      <c r="L3" s="200">
        <v>30</v>
      </c>
      <c r="M3" s="201"/>
      <c r="N3" s="202"/>
    </row>
    <row r="4" spans="1:14">
      <c r="A4" s="203" t="s">
        <v>104</v>
      </c>
      <c r="B4" s="204"/>
      <c r="C4" s="204"/>
      <c r="D4" s="204"/>
      <c r="E4" s="204"/>
      <c r="F4" s="204"/>
      <c r="G4" s="205"/>
      <c r="H4" s="206"/>
      <c r="I4" s="206"/>
      <c r="J4" s="206"/>
      <c r="K4" s="206"/>
      <c r="L4" s="206"/>
      <c r="M4" s="207"/>
      <c r="N4" s="208"/>
    </row>
    <row r="5" spans="1:14">
      <c r="A5" s="209" t="s">
        <v>105</v>
      </c>
      <c r="B5" s="210"/>
      <c r="C5" s="210"/>
      <c r="D5" s="210"/>
      <c r="E5" s="210"/>
      <c r="F5" s="210"/>
      <c r="G5" s="211"/>
      <c r="H5" s="212"/>
      <c r="I5" s="212"/>
      <c r="J5" s="212"/>
      <c r="K5" s="212"/>
      <c r="L5" s="212"/>
      <c r="M5" s="213"/>
      <c r="N5" s="214"/>
    </row>
    <row r="6" spans="1:14">
      <c r="A6" s="215" t="s">
        <v>106</v>
      </c>
      <c r="B6" s="216">
        <v>200</v>
      </c>
      <c r="C6" s="216">
        <v>200</v>
      </c>
      <c r="D6" s="216">
        <v>200</v>
      </c>
      <c r="E6" s="216">
        <v>200</v>
      </c>
      <c r="F6" s="216">
        <v>200</v>
      </c>
      <c r="G6" s="216">
        <v>200</v>
      </c>
      <c r="H6" s="216">
        <v>200</v>
      </c>
      <c r="I6" s="216">
        <v>200</v>
      </c>
      <c r="J6" s="216">
        <v>200</v>
      </c>
      <c r="K6" s="216">
        <v>200</v>
      </c>
      <c r="L6" s="216">
        <v>200</v>
      </c>
      <c r="M6" s="213"/>
      <c r="N6" s="214"/>
    </row>
    <row r="7" spans="1:14">
      <c r="A7" s="218" t="s">
        <v>130</v>
      </c>
      <c r="B7" s="219">
        <f>B3*D24</f>
        <v>950</v>
      </c>
      <c r="C7" s="219">
        <f>C3*D24</f>
        <v>1045</v>
      </c>
      <c r="D7" s="219">
        <f>D3*D24</f>
        <v>1140</v>
      </c>
      <c r="E7" s="219">
        <f>E3*D24</f>
        <v>1235</v>
      </c>
      <c r="F7" s="219">
        <f>F3*D24</f>
        <v>1330</v>
      </c>
      <c r="G7" s="220">
        <f>G3*D24</f>
        <v>1425</v>
      </c>
      <c r="H7" s="219">
        <f>H3*D24</f>
        <v>1520</v>
      </c>
      <c r="I7" s="219">
        <f>I3*D24</f>
        <v>1615</v>
      </c>
      <c r="J7" s="219">
        <f>J3*D24</f>
        <v>1900</v>
      </c>
      <c r="K7" s="219">
        <f>K3*D24</f>
        <v>2375</v>
      </c>
      <c r="L7" s="219">
        <f>L3*D24</f>
        <v>2850</v>
      </c>
      <c r="M7" s="221"/>
      <c r="N7" s="222"/>
    </row>
    <row r="8" spans="1:14">
      <c r="A8" s="223" t="s">
        <v>107</v>
      </c>
      <c r="B8" s="224">
        <f>B7+B6</f>
        <v>1150</v>
      </c>
      <c r="C8" s="224">
        <f t="shared" ref="C8:K8" si="0">C7+C6</f>
        <v>1245</v>
      </c>
      <c r="D8" s="224">
        <f t="shared" si="0"/>
        <v>1340</v>
      </c>
      <c r="E8" s="224">
        <f t="shared" si="0"/>
        <v>1435</v>
      </c>
      <c r="F8" s="224">
        <f t="shared" si="0"/>
        <v>1530</v>
      </c>
      <c r="G8" s="224">
        <f t="shared" si="0"/>
        <v>1625</v>
      </c>
      <c r="H8" s="224">
        <f t="shared" si="0"/>
        <v>1720</v>
      </c>
      <c r="I8" s="224">
        <f t="shared" si="0"/>
        <v>1815</v>
      </c>
      <c r="J8" s="224">
        <f t="shared" si="0"/>
        <v>2100</v>
      </c>
      <c r="K8" s="224">
        <f t="shared" si="0"/>
        <v>2575</v>
      </c>
      <c r="L8" s="224">
        <f>L7+L6</f>
        <v>3050</v>
      </c>
      <c r="M8" s="225"/>
      <c r="N8" s="226"/>
    </row>
    <row r="9" spans="1:14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8"/>
      <c r="N9" s="228"/>
    </row>
    <row r="10" spans="1:14">
      <c r="A10" s="229" t="s">
        <v>108</v>
      </c>
      <c r="B10" s="230"/>
      <c r="C10" s="230"/>
      <c r="D10" s="230"/>
      <c r="E10" s="230"/>
      <c r="F10" s="230"/>
      <c r="G10" s="231"/>
      <c r="H10" s="230"/>
      <c r="I10" s="230"/>
      <c r="J10" s="230"/>
      <c r="K10" s="230"/>
      <c r="L10" s="230"/>
      <c r="M10" s="222"/>
      <c r="N10" s="222"/>
    </row>
    <row r="11" spans="1:14">
      <c r="A11" s="232" t="s">
        <v>109</v>
      </c>
      <c r="B11" s="233">
        <v>300</v>
      </c>
      <c r="C11" s="233">
        <v>300</v>
      </c>
      <c r="D11" s="233">
        <v>300</v>
      </c>
      <c r="E11" s="233">
        <v>300</v>
      </c>
      <c r="F11" s="233">
        <v>300</v>
      </c>
      <c r="G11" s="233">
        <v>300</v>
      </c>
      <c r="H11" s="233">
        <v>300</v>
      </c>
      <c r="I11" s="233">
        <v>300</v>
      </c>
      <c r="J11" s="233">
        <v>300</v>
      </c>
      <c r="K11" s="233">
        <v>300</v>
      </c>
      <c r="L11" s="233">
        <v>300</v>
      </c>
      <c r="M11" s="234"/>
      <c r="N11" s="214"/>
    </row>
    <row r="12" spans="1:14">
      <c r="A12" s="235" t="s">
        <v>110</v>
      </c>
      <c r="B12" s="236">
        <f>B7*0.03</f>
        <v>28.5</v>
      </c>
      <c r="C12" s="236">
        <f t="shared" ref="C12:L12" si="1">C7*0.03</f>
        <v>31.349999999999998</v>
      </c>
      <c r="D12" s="236">
        <f t="shared" si="1"/>
        <v>34.199999999999996</v>
      </c>
      <c r="E12" s="236">
        <f t="shared" si="1"/>
        <v>37.049999999999997</v>
      </c>
      <c r="F12" s="236">
        <f t="shared" si="1"/>
        <v>39.9</v>
      </c>
      <c r="G12" s="236">
        <f t="shared" si="1"/>
        <v>42.75</v>
      </c>
      <c r="H12" s="236">
        <f t="shared" si="1"/>
        <v>45.6</v>
      </c>
      <c r="I12" s="236">
        <f t="shared" si="1"/>
        <v>48.449999999999996</v>
      </c>
      <c r="J12" s="236">
        <f t="shared" si="1"/>
        <v>57</v>
      </c>
      <c r="K12" s="236">
        <f t="shared" si="1"/>
        <v>71.25</v>
      </c>
      <c r="L12" s="236">
        <f t="shared" si="1"/>
        <v>85.5</v>
      </c>
      <c r="M12" s="237"/>
      <c r="N12" s="238"/>
    </row>
    <row r="13" spans="1:14">
      <c r="A13" s="286" t="s">
        <v>131</v>
      </c>
      <c r="B13" s="239">
        <v>500</v>
      </c>
      <c r="C13" s="239">
        <v>500</v>
      </c>
      <c r="D13" s="239">
        <v>500</v>
      </c>
      <c r="E13" s="239">
        <v>500</v>
      </c>
      <c r="F13" s="239">
        <v>500</v>
      </c>
      <c r="G13" s="239">
        <v>500</v>
      </c>
      <c r="H13" s="239">
        <v>500</v>
      </c>
      <c r="I13" s="239">
        <v>500</v>
      </c>
      <c r="J13" s="239">
        <v>500</v>
      </c>
      <c r="K13" s="239">
        <v>500</v>
      </c>
      <c r="L13" s="239">
        <v>500</v>
      </c>
      <c r="M13" s="240"/>
      <c r="N13" s="217"/>
    </row>
    <row r="14" spans="1:14">
      <c r="A14" s="286" t="s">
        <v>132</v>
      </c>
      <c r="B14" s="239">
        <v>500</v>
      </c>
      <c r="C14" s="239">
        <v>500</v>
      </c>
      <c r="D14" s="239">
        <v>500</v>
      </c>
      <c r="E14" s="239">
        <v>500</v>
      </c>
      <c r="F14" s="239">
        <v>500</v>
      </c>
      <c r="G14" s="239">
        <v>500</v>
      </c>
      <c r="H14" s="239">
        <v>500</v>
      </c>
      <c r="I14" s="239">
        <v>500</v>
      </c>
      <c r="J14" s="239">
        <v>500</v>
      </c>
      <c r="K14" s="239">
        <v>500</v>
      </c>
      <c r="L14" s="239">
        <v>500</v>
      </c>
      <c r="M14" s="240"/>
      <c r="N14" s="217"/>
    </row>
    <row r="15" spans="1:14">
      <c r="A15" s="286" t="s">
        <v>111</v>
      </c>
      <c r="B15" s="239">
        <f>85*0.5</f>
        <v>42.5</v>
      </c>
      <c r="C15" s="239">
        <f t="shared" ref="C15:L15" si="2">85*0.5</f>
        <v>42.5</v>
      </c>
      <c r="D15" s="239">
        <f t="shared" si="2"/>
        <v>42.5</v>
      </c>
      <c r="E15" s="239">
        <f t="shared" si="2"/>
        <v>42.5</v>
      </c>
      <c r="F15" s="239">
        <f t="shared" si="2"/>
        <v>42.5</v>
      </c>
      <c r="G15" s="239">
        <f t="shared" si="2"/>
        <v>42.5</v>
      </c>
      <c r="H15" s="239">
        <f t="shared" si="2"/>
        <v>42.5</v>
      </c>
      <c r="I15" s="239">
        <f t="shared" si="2"/>
        <v>42.5</v>
      </c>
      <c r="J15" s="239">
        <f t="shared" si="2"/>
        <v>42.5</v>
      </c>
      <c r="K15" s="239">
        <f t="shared" si="2"/>
        <v>42.5</v>
      </c>
      <c r="L15" s="239">
        <f t="shared" si="2"/>
        <v>42.5</v>
      </c>
      <c r="M15" s="240"/>
      <c r="N15" s="217"/>
    </row>
    <row r="16" spans="1:14">
      <c r="A16" s="287" t="s">
        <v>112</v>
      </c>
      <c r="B16" s="241">
        <v>200</v>
      </c>
      <c r="C16" s="241">
        <v>200</v>
      </c>
      <c r="D16" s="241">
        <v>200</v>
      </c>
      <c r="E16" s="241">
        <v>200</v>
      </c>
      <c r="F16" s="241">
        <v>200</v>
      </c>
      <c r="G16" s="241">
        <v>200</v>
      </c>
      <c r="H16" s="241">
        <v>200</v>
      </c>
      <c r="I16" s="241">
        <v>200</v>
      </c>
      <c r="J16" s="241">
        <v>200</v>
      </c>
      <c r="K16" s="241">
        <v>200</v>
      </c>
      <c r="L16" s="241">
        <v>200</v>
      </c>
      <c r="M16" s="242" t="s">
        <v>113</v>
      </c>
      <c r="N16" s="243"/>
    </row>
    <row r="17" spans="1:14">
      <c r="A17" s="288" t="s">
        <v>125</v>
      </c>
      <c r="B17" s="244">
        <f>5*(B3)</f>
        <v>50</v>
      </c>
      <c r="C17" s="244">
        <f t="shared" ref="C17:L17" si="3">5*(C3)</f>
        <v>55</v>
      </c>
      <c r="D17" s="244">
        <f t="shared" si="3"/>
        <v>60</v>
      </c>
      <c r="E17" s="244">
        <f t="shared" si="3"/>
        <v>65</v>
      </c>
      <c r="F17" s="244">
        <f t="shared" si="3"/>
        <v>70</v>
      </c>
      <c r="G17" s="244">
        <f t="shared" si="3"/>
        <v>75</v>
      </c>
      <c r="H17" s="244">
        <f t="shared" si="3"/>
        <v>80</v>
      </c>
      <c r="I17" s="244">
        <f t="shared" si="3"/>
        <v>85</v>
      </c>
      <c r="J17" s="244">
        <f t="shared" si="3"/>
        <v>100</v>
      </c>
      <c r="K17" s="244">
        <f t="shared" si="3"/>
        <v>125</v>
      </c>
      <c r="L17" s="244">
        <f t="shared" si="3"/>
        <v>150</v>
      </c>
      <c r="M17" s="245"/>
      <c r="N17" s="222"/>
    </row>
    <row r="18" spans="1:14" ht="16.5" thickBot="1">
      <c r="A18" s="246" t="s">
        <v>22</v>
      </c>
      <c r="B18" s="247">
        <f t="shared" ref="B18:L18" si="4">SUM(B11:B17)</f>
        <v>1621</v>
      </c>
      <c r="C18" s="247">
        <f t="shared" si="4"/>
        <v>1628.85</v>
      </c>
      <c r="D18" s="247">
        <f t="shared" si="4"/>
        <v>1636.7</v>
      </c>
      <c r="E18" s="247">
        <f t="shared" si="4"/>
        <v>1644.55</v>
      </c>
      <c r="F18" s="247">
        <f t="shared" si="4"/>
        <v>1652.4</v>
      </c>
      <c r="G18" s="247">
        <f t="shared" si="4"/>
        <v>1660.25</v>
      </c>
      <c r="H18" s="247">
        <f t="shared" ref="H18" si="5">SUM(H11:H17)</f>
        <v>1668.1</v>
      </c>
      <c r="I18" s="247">
        <f t="shared" si="4"/>
        <v>1675.95</v>
      </c>
      <c r="J18" s="247">
        <f t="shared" si="4"/>
        <v>1699.5</v>
      </c>
      <c r="K18" s="247">
        <f t="shared" si="4"/>
        <v>1738.75</v>
      </c>
      <c r="L18" s="247">
        <f t="shared" si="4"/>
        <v>1778</v>
      </c>
      <c r="M18" s="248"/>
      <c r="N18" s="248"/>
    </row>
    <row r="19" spans="1:14" ht="16.5" thickTop="1">
      <c r="A19" s="249" t="s">
        <v>114</v>
      </c>
      <c r="B19" s="250">
        <f>B8-B18</f>
        <v>-471</v>
      </c>
      <c r="C19" s="250">
        <f t="shared" ref="C19:L19" si="6">C8-C18</f>
        <v>-383.84999999999991</v>
      </c>
      <c r="D19" s="250">
        <f t="shared" si="6"/>
        <v>-296.70000000000005</v>
      </c>
      <c r="E19" s="250">
        <f t="shared" si="6"/>
        <v>-209.54999999999995</v>
      </c>
      <c r="F19" s="250">
        <f>F8-F18</f>
        <v>-122.40000000000009</v>
      </c>
      <c r="G19" s="251">
        <f t="shared" si="6"/>
        <v>-35.25</v>
      </c>
      <c r="H19" s="285">
        <f t="shared" si="6"/>
        <v>51.900000000000091</v>
      </c>
      <c r="I19" s="285">
        <f t="shared" si="6"/>
        <v>139.04999999999995</v>
      </c>
      <c r="J19" s="285">
        <f t="shared" si="6"/>
        <v>400.5</v>
      </c>
      <c r="K19" s="285">
        <f t="shared" si="6"/>
        <v>836.25</v>
      </c>
      <c r="L19" s="285">
        <f t="shared" si="6"/>
        <v>1272</v>
      </c>
      <c r="M19" s="252"/>
      <c r="N19" s="252"/>
    </row>
    <row r="20" spans="1:14">
      <c r="A20" s="253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194"/>
      <c r="M20" s="194"/>
      <c r="N20" s="228"/>
    </row>
    <row r="21" spans="1:14">
      <c r="A21" s="253" t="s">
        <v>115</v>
      </c>
      <c r="B21" s="254">
        <f t="shared" ref="B21:G21" si="7">B18/B3</f>
        <v>162.1</v>
      </c>
      <c r="C21" s="254">
        <f t="shared" si="7"/>
        <v>148.07727272727271</v>
      </c>
      <c r="D21" s="254">
        <f t="shared" si="7"/>
        <v>136.39166666666668</v>
      </c>
      <c r="E21" s="254">
        <f t="shared" si="7"/>
        <v>126.50384615384615</v>
      </c>
      <c r="F21" s="254">
        <f t="shared" si="7"/>
        <v>118.02857142857144</v>
      </c>
      <c r="G21" s="254">
        <f t="shared" si="7"/>
        <v>110.68333333333334</v>
      </c>
      <c r="H21" s="254">
        <f>I18/I3</f>
        <v>98.585294117647067</v>
      </c>
      <c r="I21" s="254">
        <f>J18/J3</f>
        <v>84.974999999999994</v>
      </c>
      <c r="J21" s="254">
        <f>K18/K3</f>
        <v>69.55</v>
      </c>
      <c r="K21" s="254">
        <f>L18/L3</f>
        <v>59.266666666666666</v>
      </c>
      <c r="L21" s="255"/>
      <c r="M21" s="194"/>
      <c r="N21" s="228"/>
    </row>
    <row r="22" spans="1:14">
      <c r="A22" s="253"/>
      <c r="B22" s="254"/>
      <c r="C22" s="254"/>
      <c r="D22" s="254"/>
      <c r="E22" s="254"/>
      <c r="F22" s="254"/>
      <c r="G22" s="282">
        <f>(G12+G11+SUM(G15:G17))/G3</f>
        <v>44.016666666666666</v>
      </c>
      <c r="H22" s="283" t="s">
        <v>135</v>
      </c>
      <c r="I22" s="282"/>
      <c r="J22" s="282"/>
      <c r="K22" s="282"/>
      <c r="L22" s="284"/>
      <c r="M22" s="284"/>
      <c r="N22" s="256"/>
    </row>
    <row r="23" spans="1:14" ht="15.95" customHeight="1">
      <c r="A23" s="257" t="s">
        <v>116</v>
      </c>
      <c r="B23" s="258"/>
      <c r="C23" s="258"/>
      <c r="D23" s="258" t="s">
        <v>137</v>
      </c>
      <c r="E23" s="259"/>
      <c r="F23" s="277"/>
      <c r="G23" s="278" t="s">
        <v>117</v>
      </c>
      <c r="H23" s="260" t="s">
        <v>118</v>
      </c>
      <c r="I23" s="261"/>
      <c r="J23" s="292" t="s">
        <v>119</v>
      </c>
      <c r="K23" s="292"/>
      <c r="L23" s="256"/>
      <c r="M23" s="256"/>
      <c r="N23" s="256"/>
    </row>
    <row r="24" spans="1:14">
      <c r="A24" s="257" t="s">
        <v>120</v>
      </c>
      <c r="B24" s="262"/>
      <c r="C24" s="262"/>
      <c r="D24" s="262">
        <v>95</v>
      </c>
      <c r="E24" s="263"/>
      <c r="F24" s="264" t="s">
        <v>133</v>
      </c>
      <c r="G24" s="279">
        <v>500</v>
      </c>
      <c r="H24" s="265">
        <f>G24/(G24+G25+G26)</f>
        <v>0.38461538461538464</v>
      </c>
      <c r="I24" s="266"/>
      <c r="J24" s="292"/>
      <c r="K24" s="292"/>
      <c r="L24" s="256"/>
      <c r="M24" s="256"/>
      <c r="N24" s="256"/>
    </row>
    <row r="25" spans="1:14">
      <c r="A25" s="267" t="s">
        <v>121</v>
      </c>
      <c r="B25" s="268"/>
      <c r="C25" s="268"/>
      <c r="D25" s="268">
        <v>125</v>
      </c>
      <c r="E25" s="192"/>
      <c r="F25" s="269" t="s">
        <v>134</v>
      </c>
      <c r="G25" s="280">
        <v>500</v>
      </c>
      <c r="H25" s="270">
        <f>G25/(G24+G25+G26)</f>
        <v>0.38461538461538464</v>
      </c>
      <c r="I25" s="271"/>
      <c r="J25" s="292"/>
      <c r="K25" s="292"/>
      <c r="L25" s="256"/>
      <c r="M25" s="256"/>
      <c r="N25" s="256"/>
    </row>
    <row r="26" spans="1:14">
      <c r="A26" s="191" t="s">
        <v>122</v>
      </c>
      <c r="B26" s="192"/>
      <c r="C26" s="192"/>
      <c r="D26" s="192"/>
      <c r="E26" s="192"/>
      <c r="F26" s="272" t="s">
        <v>136</v>
      </c>
      <c r="G26" s="281">
        <v>300</v>
      </c>
      <c r="H26" s="273">
        <f>G26/(G24+G25+G26)</f>
        <v>0.23076923076923078</v>
      </c>
      <c r="I26" s="274"/>
      <c r="J26" s="292"/>
      <c r="K26" s="292"/>
      <c r="L26" s="256"/>
      <c r="M26" s="256"/>
      <c r="N26" s="256"/>
    </row>
    <row r="27" spans="1:14">
      <c r="A27" s="227"/>
      <c r="B27" s="227"/>
      <c r="C27" s="227"/>
      <c r="D27" s="227"/>
      <c r="E27" s="227"/>
      <c r="F27" s="227"/>
      <c r="G27" s="227"/>
      <c r="H27" s="275">
        <f>SUM(H24:H26)</f>
        <v>1</v>
      </c>
      <c r="I27" s="227"/>
      <c r="J27" s="292"/>
      <c r="K27" s="292"/>
      <c r="L27" s="256"/>
      <c r="M27" s="256"/>
      <c r="N27" s="256"/>
    </row>
    <row r="28" spans="1:14">
      <c r="A28" s="227"/>
      <c r="B28" s="227"/>
      <c r="C28" s="227"/>
      <c r="D28" s="227"/>
      <c r="E28" s="227"/>
      <c r="F28" s="227"/>
      <c r="G28" s="276"/>
      <c r="H28" s="227"/>
      <c r="I28" s="227"/>
      <c r="J28" s="292"/>
      <c r="K28" s="292"/>
      <c r="L28" s="228"/>
      <c r="M28" s="228"/>
      <c r="N28" s="228"/>
    </row>
    <row r="29" spans="1:14">
      <c r="A29" s="227"/>
      <c r="B29" s="227"/>
      <c r="C29" s="227"/>
      <c r="D29" s="227"/>
      <c r="E29" s="227"/>
      <c r="F29" s="227"/>
      <c r="G29" s="276"/>
      <c r="H29" s="227"/>
      <c r="I29" s="227"/>
      <c r="J29" s="292"/>
      <c r="K29" s="292"/>
      <c r="L29" s="228"/>
      <c r="M29" s="228"/>
      <c r="N29" s="228"/>
    </row>
    <row r="30" spans="1:14">
      <c r="A30" s="227"/>
      <c r="B30" s="227"/>
      <c r="C30" s="227"/>
      <c r="D30" s="227"/>
      <c r="E30" s="227"/>
      <c r="F30" s="227"/>
      <c r="G30" s="276"/>
      <c r="H30" s="227"/>
      <c r="I30" s="227"/>
      <c r="J30" s="292"/>
      <c r="K30" s="292"/>
      <c r="L30" s="228"/>
      <c r="M30" s="228"/>
      <c r="N30" s="228"/>
    </row>
    <row r="31" spans="1:14">
      <c r="A31" s="227"/>
      <c r="B31" s="227"/>
      <c r="C31" s="227"/>
      <c r="D31" s="227"/>
      <c r="E31" s="227"/>
      <c r="F31" s="227"/>
      <c r="G31" s="276"/>
      <c r="H31" s="227"/>
      <c r="I31" s="227"/>
      <c r="J31" s="292"/>
      <c r="K31" s="292"/>
      <c r="L31" s="228"/>
      <c r="M31" s="228"/>
      <c r="N31" s="228"/>
    </row>
    <row r="32" spans="1:14">
      <c r="A32" s="227"/>
      <c r="B32" s="227"/>
      <c r="C32" s="227"/>
      <c r="D32" s="227"/>
      <c r="E32" s="227"/>
      <c r="F32" s="227"/>
      <c r="G32" s="276"/>
      <c r="H32" s="227"/>
      <c r="I32" s="227"/>
      <c r="J32" s="292"/>
      <c r="K32" s="292"/>
      <c r="L32" s="228"/>
      <c r="M32" s="228"/>
      <c r="N32" s="228"/>
    </row>
    <row r="33" spans="1:14">
      <c r="A33" s="227"/>
      <c r="B33" s="227"/>
      <c r="C33" s="227"/>
      <c r="D33" s="227"/>
      <c r="E33" s="227"/>
      <c r="F33" s="227"/>
      <c r="G33" s="276"/>
      <c r="H33" s="227"/>
      <c r="I33" s="227"/>
      <c r="J33" s="292"/>
      <c r="K33" s="292"/>
      <c r="L33" s="228"/>
      <c r="M33" s="228"/>
      <c r="N33" s="228"/>
    </row>
    <row r="34" spans="1:14">
      <c r="A34" s="227"/>
      <c r="B34" s="227"/>
      <c r="C34" s="227"/>
      <c r="D34" s="227"/>
      <c r="E34" s="227"/>
      <c r="F34" s="227"/>
      <c r="G34" s="276"/>
      <c r="H34" s="227"/>
      <c r="I34" s="227"/>
      <c r="J34" s="227"/>
      <c r="K34" s="227"/>
      <c r="L34" s="228"/>
      <c r="M34" s="228"/>
      <c r="N34" s="228"/>
    </row>
  </sheetData>
  <mergeCells count="1">
    <mergeCell ref="J23:K3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P116"/>
  <sheetViews>
    <sheetView topLeftCell="A79" workbookViewId="0">
      <selection activeCell="F89" sqref="F89"/>
    </sheetView>
  </sheetViews>
  <sheetFormatPr defaultColWidth="10.875" defaultRowHeight="15.75"/>
  <cols>
    <col min="1" max="1" width="10.875" style="4"/>
    <col min="2" max="2" width="5.125" style="115" customWidth="1"/>
    <col min="3" max="3" width="12.375" style="149" customWidth="1"/>
    <col min="4" max="4" width="10.625" style="5" customWidth="1"/>
    <col min="5" max="5" width="11.875" style="13" customWidth="1"/>
    <col min="6" max="6" width="10.875" style="14"/>
    <col min="7" max="7" width="14.375" style="14" customWidth="1"/>
    <col min="8" max="8" width="25.875" style="14" customWidth="1"/>
    <col min="9" max="9" width="19.375" style="11" customWidth="1"/>
    <col min="10" max="10" width="16.375" style="14" customWidth="1"/>
    <col min="11" max="11" width="10.875" style="15"/>
    <col min="12" max="12" width="5.5" style="11" customWidth="1"/>
    <col min="13" max="13" width="7" style="11" customWidth="1"/>
    <col min="14" max="14" width="10.875" style="6"/>
    <col min="15" max="15" width="10.875" style="122"/>
    <col min="16" max="16384" width="10.875" style="4"/>
  </cols>
  <sheetData>
    <row r="1" spans="1:16" s="47" customFormat="1" ht="23.25">
      <c r="B1" s="40" t="s">
        <v>76</v>
      </c>
      <c r="C1" s="143"/>
      <c r="D1" s="41"/>
      <c r="E1" s="42"/>
      <c r="F1" s="43"/>
      <c r="G1" s="43"/>
      <c r="H1" s="43"/>
      <c r="I1" s="45"/>
      <c r="J1" s="43"/>
      <c r="K1" s="44"/>
      <c r="L1" s="45"/>
      <c r="M1" s="45"/>
      <c r="N1" s="46"/>
      <c r="O1" s="119"/>
    </row>
    <row r="2" spans="1:16" s="55" customFormat="1" ht="18.75">
      <c r="A2" s="48"/>
      <c r="B2" s="110"/>
      <c r="C2" s="144"/>
      <c r="D2" s="49"/>
      <c r="E2" s="50"/>
      <c r="F2" s="51"/>
      <c r="G2" s="51"/>
      <c r="H2" s="51"/>
      <c r="I2" s="53"/>
      <c r="J2" s="51"/>
      <c r="K2" s="52"/>
      <c r="L2" s="53"/>
      <c r="M2" s="53"/>
      <c r="N2" s="54"/>
      <c r="O2" s="120"/>
    </row>
    <row r="3" spans="1:16" s="30" customFormat="1" ht="18.75">
      <c r="A3" s="23" t="s">
        <v>51</v>
      </c>
      <c r="B3" s="23" t="s">
        <v>51</v>
      </c>
      <c r="C3" s="145"/>
      <c r="D3" s="24"/>
      <c r="E3" s="25"/>
      <c r="F3" s="26"/>
      <c r="G3" s="26"/>
      <c r="H3" s="26"/>
      <c r="I3" s="28"/>
      <c r="J3" s="26"/>
      <c r="K3" s="27"/>
      <c r="L3" s="28"/>
      <c r="M3" s="28"/>
      <c r="N3" s="29"/>
      <c r="O3" s="121"/>
    </row>
    <row r="4" spans="1:16" s="31" customFormat="1">
      <c r="B4" s="112"/>
      <c r="C4" s="146"/>
      <c r="D4" s="32" t="s">
        <v>55</v>
      </c>
      <c r="E4" s="32" t="s">
        <v>39</v>
      </c>
      <c r="I4" s="35" t="s">
        <v>42</v>
      </c>
      <c r="K4" s="33"/>
      <c r="L4" s="34"/>
      <c r="M4" s="34"/>
      <c r="N4" s="35" t="s">
        <v>40</v>
      </c>
      <c r="O4" s="75" t="s">
        <v>56</v>
      </c>
    </row>
    <row r="5" spans="1:16" s="36" customFormat="1">
      <c r="A5" s="36" t="s">
        <v>31</v>
      </c>
      <c r="B5" s="113" t="s">
        <v>35</v>
      </c>
      <c r="C5" s="37" t="s">
        <v>86</v>
      </c>
      <c r="D5" s="37" t="s">
        <v>36</v>
      </c>
      <c r="E5" s="37" t="s">
        <v>38</v>
      </c>
      <c r="F5" s="36" t="s">
        <v>32</v>
      </c>
      <c r="G5" s="36" t="s">
        <v>33</v>
      </c>
      <c r="H5" s="36" t="s">
        <v>34</v>
      </c>
      <c r="I5" s="39" t="s">
        <v>43</v>
      </c>
      <c r="J5" s="36" t="s">
        <v>46</v>
      </c>
      <c r="K5" s="38" t="s">
        <v>45</v>
      </c>
      <c r="L5" s="39" t="s">
        <v>44</v>
      </c>
      <c r="M5" s="39" t="s">
        <v>47</v>
      </c>
      <c r="N5" s="39" t="s">
        <v>141</v>
      </c>
      <c r="O5" s="38" t="s">
        <v>57</v>
      </c>
    </row>
    <row r="6" spans="1:16" s="9" customFormat="1">
      <c r="A6" s="8"/>
      <c r="B6" s="114">
        <v>1</v>
      </c>
      <c r="C6" s="150" t="s">
        <v>87</v>
      </c>
      <c r="D6" s="59">
        <v>100</v>
      </c>
      <c r="E6" s="134" t="s">
        <v>138</v>
      </c>
      <c r="F6" s="17"/>
      <c r="G6" s="17"/>
      <c r="H6" s="17"/>
      <c r="I6" s="12"/>
      <c r="J6" s="17"/>
      <c r="K6" s="18"/>
      <c r="L6" s="12"/>
      <c r="M6" s="12"/>
      <c r="N6" s="289"/>
      <c r="O6" s="72" t="s">
        <v>3</v>
      </c>
    </row>
    <row r="7" spans="1:16" s="9" customFormat="1">
      <c r="B7" s="132">
        <v>1</v>
      </c>
      <c r="C7" s="150" t="s">
        <v>87</v>
      </c>
      <c r="D7" s="133"/>
      <c r="E7" s="139" t="s">
        <v>8</v>
      </c>
      <c r="F7" s="17"/>
      <c r="G7" s="17"/>
      <c r="H7" s="175"/>
      <c r="I7" s="12"/>
      <c r="J7" s="17"/>
      <c r="K7" s="18"/>
      <c r="L7" s="12"/>
      <c r="M7" s="12"/>
      <c r="N7" s="290"/>
      <c r="O7" s="10" t="s">
        <v>13</v>
      </c>
    </row>
    <row r="8" spans="1:16">
      <c r="A8" s="7"/>
      <c r="C8" s="150" t="s">
        <v>87</v>
      </c>
      <c r="D8" s="19"/>
      <c r="E8" s="69" t="s">
        <v>79</v>
      </c>
      <c r="N8" s="106"/>
      <c r="O8" s="122" t="s">
        <v>58</v>
      </c>
    </row>
    <row r="9" spans="1:16">
      <c r="A9" s="101"/>
      <c r="B9" s="116">
        <v>1</v>
      </c>
      <c r="C9" s="150" t="s">
        <v>87</v>
      </c>
      <c r="D9" s="131">
        <v>125</v>
      </c>
      <c r="E9" s="137" t="s">
        <v>6</v>
      </c>
      <c r="F9" s="103"/>
      <c r="G9" s="103"/>
      <c r="H9" s="103"/>
      <c r="I9" s="105"/>
      <c r="J9" s="103"/>
      <c r="K9" s="104"/>
      <c r="L9" s="105"/>
      <c r="M9" s="105"/>
      <c r="N9" s="106"/>
      <c r="O9" s="2" t="s">
        <v>139</v>
      </c>
      <c r="P9" s="107"/>
    </row>
    <row r="10" spans="1:16">
      <c r="A10" s="101"/>
      <c r="B10" s="116">
        <v>1</v>
      </c>
      <c r="C10" s="150" t="s">
        <v>87</v>
      </c>
      <c r="D10" s="128">
        <v>85</v>
      </c>
      <c r="E10" s="134" t="s">
        <v>138</v>
      </c>
      <c r="F10" s="103"/>
      <c r="G10" s="103"/>
      <c r="H10" s="103"/>
      <c r="I10" s="105"/>
      <c r="J10" s="103"/>
      <c r="K10" s="104"/>
      <c r="L10" s="105"/>
      <c r="M10" s="105"/>
      <c r="N10" s="106"/>
      <c r="O10" s="106" t="s">
        <v>28</v>
      </c>
      <c r="P10" s="107"/>
    </row>
    <row r="11" spans="1:16">
      <c r="C11" s="150" t="s">
        <v>87</v>
      </c>
      <c r="D11" s="74"/>
      <c r="E11" s="73" t="s">
        <v>80</v>
      </c>
      <c r="F11" s="7"/>
      <c r="N11" s="3"/>
    </row>
    <row r="12" spans="1:16">
      <c r="A12" s="101"/>
      <c r="B12" s="116">
        <v>1</v>
      </c>
      <c r="C12" s="154" t="s">
        <v>88</v>
      </c>
      <c r="D12" s="125">
        <v>85</v>
      </c>
      <c r="E12" s="108" t="s">
        <v>83</v>
      </c>
      <c r="F12" s="103"/>
      <c r="G12" s="103"/>
      <c r="H12" s="103"/>
      <c r="I12" s="105"/>
      <c r="J12" s="103"/>
      <c r="K12" s="104"/>
      <c r="L12" s="105"/>
      <c r="M12" s="105"/>
      <c r="N12" s="106"/>
      <c r="O12" s="124"/>
      <c r="P12" s="107"/>
    </row>
    <row r="13" spans="1:16">
      <c r="A13" s="7"/>
      <c r="B13" s="115">
        <v>1</v>
      </c>
      <c r="C13" s="155" t="s">
        <v>87</v>
      </c>
      <c r="D13" s="61">
        <v>85</v>
      </c>
      <c r="E13" s="134" t="s">
        <v>138</v>
      </c>
      <c r="N13" s="106"/>
      <c r="O13" s="123" t="s">
        <v>140</v>
      </c>
    </row>
    <row r="14" spans="1:16">
      <c r="A14" s="101"/>
      <c r="B14" s="116">
        <v>1</v>
      </c>
      <c r="C14" s="155" t="s">
        <v>87</v>
      </c>
      <c r="D14" s="126">
        <v>100</v>
      </c>
      <c r="E14" s="134" t="s">
        <v>138</v>
      </c>
      <c r="F14" s="103"/>
      <c r="G14" s="103"/>
      <c r="H14" s="103"/>
      <c r="I14" s="105"/>
      <c r="J14" s="103"/>
      <c r="K14" s="104"/>
      <c r="L14" s="105"/>
      <c r="M14" s="105"/>
      <c r="N14" s="106"/>
      <c r="O14" s="2" t="s">
        <v>10</v>
      </c>
      <c r="P14" s="107"/>
    </row>
    <row r="15" spans="1:16">
      <c r="A15" s="7"/>
      <c r="B15" s="115">
        <v>1</v>
      </c>
      <c r="C15" s="155" t="s">
        <v>87</v>
      </c>
      <c r="D15" s="20"/>
      <c r="E15" s="13" t="s">
        <v>8</v>
      </c>
      <c r="K15" s="104"/>
      <c r="L15" s="105"/>
      <c r="M15" s="105"/>
      <c r="N15" s="106"/>
      <c r="O15" s="6" t="s">
        <v>11</v>
      </c>
    </row>
    <row r="16" spans="1:16">
      <c r="A16" s="101"/>
      <c r="B16" s="116">
        <v>1</v>
      </c>
      <c r="C16" s="155" t="s">
        <v>87</v>
      </c>
      <c r="D16" s="127"/>
      <c r="E16" s="102" t="s">
        <v>4</v>
      </c>
      <c r="F16" s="103"/>
      <c r="G16" s="103"/>
      <c r="H16" s="187"/>
      <c r="I16" s="140"/>
      <c r="J16" s="103"/>
      <c r="K16" s="104"/>
      <c r="L16" s="105"/>
      <c r="M16" s="105"/>
      <c r="N16" s="106"/>
      <c r="O16" s="129" t="s">
        <v>28</v>
      </c>
      <c r="P16" s="141"/>
    </row>
    <row r="17" spans="1:16">
      <c r="A17" s="7"/>
      <c r="B17" s="115">
        <v>2</v>
      </c>
      <c r="C17" s="155" t="s">
        <v>87</v>
      </c>
      <c r="D17" s="63">
        <f>170</f>
        <v>170</v>
      </c>
      <c r="E17" s="64" t="s">
        <v>70</v>
      </c>
      <c r="H17" s="4"/>
      <c r="I17" s="6"/>
      <c r="N17" s="3"/>
    </row>
    <row r="18" spans="1:16">
      <c r="A18" s="101"/>
      <c r="B18" s="116">
        <v>1</v>
      </c>
      <c r="C18" s="155" t="s">
        <v>87</v>
      </c>
      <c r="D18" s="128">
        <v>85</v>
      </c>
      <c r="E18" s="134" t="s">
        <v>138</v>
      </c>
      <c r="F18" s="103"/>
      <c r="G18" s="103"/>
      <c r="H18" s="103"/>
      <c r="I18" s="105"/>
      <c r="J18" s="103"/>
      <c r="K18" s="104"/>
      <c r="L18" s="105"/>
      <c r="M18" s="105"/>
      <c r="N18" s="106"/>
      <c r="O18" s="106" t="s">
        <v>28</v>
      </c>
      <c r="P18" s="107"/>
    </row>
    <row r="19" spans="1:16">
      <c r="A19" s="7"/>
      <c r="B19" s="115">
        <v>1</v>
      </c>
      <c r="C19" s="155" t="s">
        <v>87</v>
      </c>
      <c r="D19" s="61">
        <f>125</f>
        <v>125</v>
      </c>
      <c r="E19" s="134" t="s">
        <v>138</v>
      </c>
      <c r="H19" s="15"/>
      <c r="N19" s="106"/>
      <c r="O19" s="122" t="s">
        <v>58</v>
      </c>
    </row>
    <row r="20" spans="1:16" s="107" customFormat="1">
      <c r="A20" s="101"/>
      <c r="B20" s="116">
        <v>1</v>
      </c>
      <c r="C20" s="155" t="s">
        <v>87</v>
      </c>
      <c r="D20" s="130">
        <v>85</v>
      </c>
      <c r="E20" s="134" t="s">
        <v>138</v>
      </c>
      <c r="F20" s="103"/>
      <c r="G20" s="103"/>
      <c r="H20" s="103"/>
      <c r="I20" s="105"/>
      <c r="J20" s="103"/>
      <c r="K20" s="104"/>
      <c r="L20" s="105"/>
      <c r="M20" s="105"/>
      <c r="N20" s="106"/>
      <c r="O20" s="129" t="s">
        <v>28</v>
      </c>
    </row>
    <row r="21" spans="1:16" s="107" customFormat="1">
      <c r="A21" s="7"/>
      <c r="B21" s="115"/>
      <c r="C21" s="155" t="s">
        <v>87</v>
      </c>
      <c r="D21" s="20"/>
      <c r="E21" s="64" t="s">
        <v>78</v>
      </c>
      <c r="F21" s="14"/>
      <c r="G21" s="14"/>
      <c r="H21" s="14"/>
      <c r="I21" s="11"/>
      <c r="J21" s="14"/>
      <c r="K21" s="15"/>
      <c r="L21" s="11"/>
      <c r="M21" s="11"/>
      <c r="N21" s="106"/>
      <c r="O21" s="123" t="s">
        <v>29</v>
      </c>
      <c r="P21" s="4"/>
    </row>
    <row r="22" spans="1:16" s="107" customFormat="1">
      <c r="A22" s="101"/>
      <c r="B22" s="116">
        <v>1</v>
      </c>
      <c r="C22" s="155" t="s">
        <v>87</v>
      </c>
      <c r="D22" s="126">
        <v>85</v>
      </c>
      <c r="E22" s="134" t="s">
        <v>138</v>
      </c>
      <c r="F22" s="103"/>
      <c r="G22" s="103"/>
      <c r="H22" s="103"/>
      <c r="I22" s="105"/>
      <c r="J22" s="103"/>
      <c r="K22" s="104"/>
      <c r="L22" s="105"/>
      <c r="M22" s="105"/>
      <c r="N22" s="106"/>
      <c r="O22" s="124"/>
    </row>
    <row r="23" spans="1:16" s="107" customFormat="1">
      <c r="A23" s="7"/>
      <c r="B23" s="115">
        <v>1</v>
      </c>
      <c r="C23" s="155" t="s">
        <v>87</v>
      </c>
      <c r="D23" s="61">
        <v>110</v>
      </c>
      <c r="E23" s="134" t="s">
        <v>138</v>
      </c>
      <c r="F23" s="14"/>
      <c r="G23" s="14"/>
      <c r="H23" s="14"/>
      <c r="I23" s="11"/>
      <c r="J23" s="14"/>
      <c r="K23" s="15"/>
      <c r="L23" s="11"/>
      <c r="M23" s="11"/>
      <c r="N23" s="106"/>
      <c r="O23" s="122" t="s">
        <v>5</v>
      </c>
      <c r="P23" s="4"/>
    </row>
    <row r="24" spans="1:16" s="107" customFormat="1">
      <c r="A24" s="101"/>
      <c r="B24" s="116">
        <v>1</v>
      </c>
      <c r="C24" s="155" t="s">
        <v>87</v>
      </c>
      <c r="D24" s="128">
        <v>95</v>
      </c>
      <c r="E24" s="134" t="s">
        <v>138</v>
      </c>
      <c r="F24" s="103"/>
      <c r="G24" s="103"/>
      <c r="H24" s="103"/>
      <c r="I24" s="105"/>
      <c r="J24" s="103"/>
      <c r="K24" s="104"/>
      <c r="L24" s="105"/>
      <c r="M24" s="105"/>
      <c r="N24" s="3"/>
      <c r="O24" s="2" t="s">
        <v>9</v>
      </c>
    </row>
    <row r="25" spans="1:16" s="107" customFormat="1">
      <c r="A25" s="101"/>
      <c r="B25" s="116">
        <v>1</v>
      </c>
      <c r="C25" s="154" t="s">
        <v>88</v>
      </c>
      <c r="D25" s="125">
        <v>85</v>
      </c>
      <c r="E25" s="108" t="s">
        <v>83</v>
      </c>
      <c r="F25" s="103"/>
      <c r="G25" s="103"/>
      <c r="H25" s="103"/>
      <c r="I25" s="105"/>
      <c r="J25" s="103"/>
      <c r="K25" s="104"/>
      <c r="L25" s="105"/>
      <c r="M25" s="105"/>
      <c r="N25" s="106"/>
      <c r="O25" s="124"/>
    </row>
    <row r="26" spans="1:16" s="107" customFormat="1">
      <c r="A26" s="101"/>
      <c r="B26" s="116">
        <v>1</v>
      </c>
      <c r="C26" s="155" t="s">
        <v>87</v>
      </c>
      <c r="D26" s="126">
        <v>125</v>
      </c>
      <c r="E26" s="134" t="s">
        <v>138</v>
      </c>
      <c r="F26" s="103"/>
      <c r="G26" s="103"/>
      <c r="H26" s="104"/>
      <c r="I26" s="105"/>
      <c r="J26" s="103"/>
      <c r="K26" s="104"/>
      <c r="L26" s="105"/>
      <c r="M26" s="105"/>
      <c r="N26" s="106"/>
      <c r="O26" s="124" t="s">
        <v>27</v>
      </c>
    </row>
    <row r="27" spans="1:16" s="107" customFormat="1">
      <c r="A27" s="101"/>
      <c r="B27" s="116">
        <v>1</v>
      </c>
      <c r="C27" s="150" t="s">
        <v>87</v>
      </c>
      <c r="D27" s="127"/>
      <c r="E27" s="135" t="s">
        <v>4</v>
      </c>
      <c r="F27" s="103"/>
      <c r="G27" s="103"/>
      <c r="H27" s="103"/>
      <c r="I27" s="105"/>
      <c r="J27" s="103"/>
      <c r="K27" s="104"/>
      <c r="L27" s="105"/>
      <c r="M27" s="105"/>
      <c r="N27" s="106"/>
      <c r="O27" s="129" t="s">
        <v>28</v>
      </c>
    </row>
    <row r="28" spans="1:16" s="107" customFormat="1">
      <c r="A28" s="7"/>
      <c r="B28" s="115">
        <v>2</v>
      </c>
      <c r="C28" s="150" t="s">
        <v>87</v>
      </c>
      <c r="D28" s="63">
        <f>177.94-5.35-3.69</f>
        <v>168.9</v>
      </c>
      <c r="E28" s="136" t="s">
        <v>71</v>
      </c>
      <c r="F28" s="14"/>
      <c r="G28" s="14"/>
      <c r="H28" s="14"/>
      <c r="I28" s="11"/>
      <c r="J28" s="14"/>
      <c r="K28" s="15"/>
      <c r="L28" s="11"/>
      <c r="M28" s="11"/>
      <c r="N28" s="106"/>
      <c r="O28" s="122" t="s">
        <v>58</v>
      </c>
      <c r="P28" s="4"/>
    </row>
    <row r="29" spans="1:16" s="107" customFormat="1">
      <c r="A29" s="7"/>
      <c r="B29" s="115"/>
      <c r="C29" s="150" t="s">
        <v>87</v>
      </c>
      <c r="D29" s="20"/>
      <c r="E29" s="136" t="s">
        <v>77</v>
      </c>
      <c r="F29" s="14"/>
      <c r="G29" s="14"/>
      <c r="H29" s="14"/>
      <c r="I29" s="11"/>
      <c r="J29" s="14"/>
      <c r="K29" s="15"/>
      <c r="L29" s="11"/>
      <c r="M29" s="11"/>
      <c r="N29" s="106"/>
      <c r="O29" s="122"/>
      <c r="P29" s="4"/>
    </row>
    <row r="30" spans="1:16" s="107" customFormat="1">
      <c r="A30" s="7"/>
      <c r="B30" s="115">
        <v>1</v>
      </c>
      <c r="C30" s="150" t="s">
        <v>87</v>
      </c>
      <c r="D30" s="20"/>
      <c r="E30" s="13" t="s">
        <v>81</v>
      </c>
      <c r="F30" s="14"/>
      <c r="G30" s="14"/>
      <c r="H30" s="14"/>
      <c r="I30" s="11"/>
      <c r="J30" s="14"/>
      <c r="K30" s="15"/>
      <c r="L30" s="11"/>
      <c r="M30" s="11"/>
      <c r="N30" s="106"/>
      <c r="O30" s="122"/>
      <c r="P30" s="4"/>
    </row>
    <row r="31" spans="1:16" s="107" customFormat="1">
      <c r="A31" s="101"/>
      <c r="B31" s="116">
        <v>1</v>
      </c>
      <c r="C31" s="150" t="s">
        <v>87</v>
      </c>
      <c r="D31" s="127"/>
      <c r="E31" s="102" t="s">
        <v>4</v>
      </c>
      <c r="F31" s="103"/>
      <c r="G31" s="103"/>
      <c r="H31" s="103"/>
      <c r="I31" s="105"/>
      <c r="J31" s="103"/>
      <c r="K31" s="104"/>
      <c r="L31" s="105"/>
      <c r="M31" s="105"/>
      <c r="N31" s="106"/>
      <c r="O31" s="106" t="s">
        <v>28</v>
      </c>
    </row>
    <row r="32" spans="1:16" s="107" customFormat="1">
      <c r="A32" s="7"/>
      <c r="B32" s="115">
        <v>2</v>
      </c>
      <c r="C32" s="150" t="s">
        <v>87</v>
      </c>
      <c r="D32" s="63">
        <f>177.94-5.35-3.69</f>
        <v>168.9</v>
      </c>
      <c r="E32" s="64" t="s">
        <v>71</v>
      </c>
      <c r="F32" s="14"/>
      <c r="G32" s="14"/>
      <c r="H32" s="14"/>
      <c r="I32" s="11"/>
      <c r="J32" s="14"/>
      <c r="K32" s="15"/>
      <c r="L32" s="11"/>
      <c r="M32" s="11"/>
      <c r="N32" s="106"/>
      <c r="O32" s="122"/>
      <c r="P32" s="4"/>
    </row>
    <row r="33" spans="1:16" s="107" customFormat="1">
      <c r="A33" s="101"/>
      <c r="B33" s="116">
        <v>1</v>
      </c>
      <c r="C33" s="150" t="s">
        <v>87</v>
      </c>
      <c r="D33" s="130">
        <v>85</v>
      </c>
      <c r="E33" s="134" t="s">
        <v>138</v>
      </c>
      <c r="F33" s="103"/>
      <c r="H33" s="103"/>
      <c r="I33" s="105"/>
      <c r="J33" s="103"/>
      <c r="K33" s="104"/>
      <c r="L33" s="105"/>
      <c r="M33" s="105"/>
      <c r="N33" s="106"/>
      <c r="O33" s="2"/>
    </row>
    <row r="34" spans="1:16" s="107" customFormat="1">
      <c r="A34" s="101"/>
      <c r="B34" s="116">
        <v>1</v>
      </c>
      <c r="C34" s="150" t="s">
        <v>87</v>
      </c>
      <c r="D34" s="127"/>
      <c r="E34" s="135" t="s">
        <v>4</v>
      </c>
      <c r="F34" s="103"/>
      <c r="G34" s="103"/>
      <c r="I34" s="105"/>
      <c r="J34" s="103"/>
      <c r="K34" s="104"/>
      <c r="L34" s="105"/>
      <c r="M34" s="105"/>
      <c r="N34" s="106"/>
      <c r="O34" s="106" t="s">
        <v>28</v>
      </c>
    </row>
    <row r="35" spans="1:16" s="107" customFormat="1">
      <c r="A35" s="7"/>
      <c r="B35" s="115">
        <v>1</v>
      </c>
      <c r="C35" s="150" t="s">
        <v>87</v>
      </c>
      <c r="D35" s="63">
        <f>115.83-3.57-3.08-11.34</f>
        <v>97.84</v>
      </c>
      <c r="E35" s="138" t="s">
        <v>68</v>
      </c>
      <c r="F35" s="14"/>
      <c r="G35" s="14"/>
      <c r="H35" s="14"/>
      <c r="I35" s="11"/>
      <c r="J35" s="14"/>
      <c r="K35" s="15"/>
      <c r="L35" s="11"/>
      <c r="M35" s="11"/>
      <c r="N35" s="3"/>
      <c r="O35" s="2" t="s">
        <v>10</v>
      </c>
      <c r="P35" s="4"/>
    </row>
    <row r="36" spans="1:16">
      <c r="A36" s="101"/>
      <c r="B36" s="116">
        <v>1</v>
      </c>
      <c r="C36" s="150" t="s">
        <v>87</v>
      </c>
      <c r="D36" s="152">
        <v>500</v>
      </c>
      <c r="E36" s="153" t="s">
        <v>7</v>
      </c>
      <c r="H36" s="179"/>
      <c r="I36" s="105"/>
      <c r="J36" s="103"/>
      <c r="K36" s="104"/>
      <c r="L36" s="105"/>
      <c r="M36" s="105"/>
      <c r="N36" s="106"/>
      <c r="O36" s="129" t="s">
        <v>12</v>
      </c>
      <c r="P36" s="107"/>
    </row>
    <row r="37" spans="1:16" s="107" customFormat="1">
      <c r="A37" s="7"/>
      <c r="B37" s="115">
        <v>1</v>
      </c>
      <c r="C37" s="150" t="s">
        <v>87</v>
      </c>
      <c r="D37" s="61">
        <v>85</v>
      </c>
      <c r="E37" s="134" t="s">
        <v>138</v>
      </c>
      <c r="F37" s="14"/>
      <c r="G37" s="14"/>
      <c r="H37" s="14"/>
      <c r="I37" s="11"/>
      <c r="J37" s="14"/>
      <c r="K37" s="15"/>
      <c r="L37" s="11"/>
      <c r="M37" s="11"/>
      <c r="N37" s="106"/>
      <c r="O37" s="122" t="s">
        <v>58</v>
      </c>
      <c r="P37" s="4"/>
    </row>
    <row r="38" spans="1:16">
      <c r="A38" s="101"/>
      <c r="B38" s="116">
        <v>1</v>
      </c>
      <c r="C38" s="150" t="s">
        <v>87</v>
      </c>
      <c r="D38" s="127"/>
      <c r="E38" s="135" t="s">
        <v>4</v>
      </c>
      <c r="F38" s="103"/>
      <c r="G38" s="103"/>
      <c r="H38" s="103"/>
      <c r="I38" s="105"/>
      <c r="J38" s="103"/>
      <c r="K38" s="104"/>
      <c r="L38" s="105"/>
      <c r="M38" s="105"/>
      <c r="N38" s="106"/>
      <c r="O38" s="106" t="s">
        <v>28</v>
      </c>
      <c r="P38" s="107"/>
    </row>
    <row r="39" spans="1:16" s="107" customFormat="1">
      <c r="A39" s="101"/>
      <c r="B39" s="116">
        <v>1</v>
      </c>
      <c r="C39" s="150" t="s">
        <v>87</v>
      </c>
      <c r="D39" s="128">
        <v>85</v>
      </c>
      <c r="E39" s="134" t="s">
        <v>138</v>
      </c>
      <c r="F39" s="103"/>
      <c r="G39" s="103"/>
      <c r="H39" s="103"/>
      <c r="I39" s="105"/>
      <c r="J39" s="103"/>
      <c r="K39" s="104"/>
      <c r="L39" s="105"/>
      <c r="M39" s="105"/>
      <c r="N39" s="106"/>
      <c r="O39" s="106" t="s">
        <v>28</v>
      </c>
    </row>
    <row r="40" spans="1:16">
      <c r="A40" s="7"/>
      <c r="B40" s="115">
        <v>2</v>
      </c>
      <c r="C40" s="150" t="s">
        <v>87</v>
      </c>
      <c r="D40" s="68">
        <v>170</v>
      </c>
      <c r="E40" s="69" t="s">
        <v>53</v>
      </c>
      <c r="N40" s="106"/>
      <c r="O40" s="122" t="s">
        <v>58</v>
      </c>
    </row>
    <row r="41" spans="1:16">
      <c r="A41" s="7"/>
      <c r="B41" s="115">
        <v>2</v>
      </c>
      <c r="C41" s="156" t="s">
        <v>90</v>
      </c>
      <c r="D41" s="108">
        <v>25</v>
      </c>
      <c r="E41" s="157" t="s">
        <v>91</v>
      </c>
      <c r="N41" s="106"/>
    </row>
    <row r="42" spans="1:16">
      <c r="A42" s="7"/>
      <c r="B42" s="115">
        <v>1</v>
      </c>
      <c r="C42" s="154"/>
      <c r="D42" s="125">
        <v>90</v>
      </c>
      <c r="E42" s="108" t="s">
        <v>83</v>
      </c>
      <c r="H42" s="184"/>
      <c r="N42" s="106"/>
    </row>
    <row r="43" spans="1:16">
      <c r="A43" s="7"/>
      <c r="B43" s="115">
        <v>1</v>
      </c>
      <c r="C43" s="151" t="s">
        <v>90</v>
      </c>
      <c r="D43" s="108">
        <v>100</v>
      </c>
      <c r="E43" s="108" t="s">
        <v>83</v>
      </c>
      <c r="N43" s="57"/>
    </row>
    <row r="44" spans="1:16" s="30" customFormat="1" ht="18.75">
      <c r="A44" s="23" t="s">
        <v>52</v>
      </c>
      <c r="B44" s="23" t="s">
        <v>52</v>
      </c>
      <c r="C44" s="145"/>
      <c r="D44" s="24"/>
      <c r="E44" s="25"/>
      <c r="F44" s="26"/>
      <c r="G44" s="26"/>
      <c r="H44" s="26"/>
      <c r="I44" s="28"/>
      <c r="J44" s="26"/>
      <c r="K44" s="27"/>
      <c r="L44" s="28"/>
      <c r="M44" s="28"/>
      <c r="N44" s="29"/>
      <c r="O44" s="121"/>
    </row>
    <row r="45" spans="1:16" s="31" customFormat="1">
      <c r="B45" s="112"/>
      <c r="C45" s="146"/>
      <c r="D45" s="32" t="s">
        <v>37</v>
      </c>
      <c r="E45" s="32" t="s">
        <v>39</v>
      </c>
      <c r="I45" s="35" t="s">
        <v>42</v>
      </c>
      <c r="K45" s="33"/>
      <c r="L45" s="34"/>
      <c r="M45" s="34"/>
      <c r="N45" s="35" t="s">
        <v>40</v>
      </c>
      <c r="O45" s="33"/>
    </row>
    <row r="46" spans="1:16" s="36" customFormat="1">
      <c r="A46" s="36" t="s">
        <v>31</v>
      </c>
      <c r="B46" s="113" t="s">
        <v>35</v>
      </c>
      <c r="C46" s="37"/>
      <c r="D46" s="37" t="s">
        <v>36</v>
      </c>
      <c r="E46" s="37" t="s">
        <v>38</v>
      </c>
      <c r="F46" s="36" t="s">
        <v>32</v>
      </c>
      <c r="G46" s="36" t="s">
        <v>33</v>
      </c>
      <c r="H46" s="36" t="s">
        <v>34</v>
      </c>
      <c r="I46" s="39" t="s">
        <v>43</v>
      </c>
      <c r="J46" s="36" t="s">
        <v>46</v>
      </c>
      <c r="K46" s="38" t="s">
        <v>45</v>
      </c>
      <c r="L46" s="39" t="s">
        <v>44</v>
      </c>
      <c r="M46" s="39" t="s">
        <v>47</v>
      </c>
      <c r="N46" s="39" t="s">
        <v>41</v>
      </c>
      <c r="O46" s="38"/>
    </row>
    <row r="47" spans="1:16" s="9" customFormat="1">
      <c r="A47" s="8"/>
      <c r="B47" s="114">
        <v>2</v>
      </c>
      <c r="C47" s="151" t="s">
        <v>90</v>
      </c>
      <c r="D47" s="70">
        <v>20</v>
      </c>
      <c r="E47" s="71" t="s">
        <v>82</v>
      </c>
      <c r="F47" s="17"/>
      <c r="G47" s="17"/>
      <c r="H47" s="17"/>
      <c r="I47" s="12"/>
      <c r="J47" s="17"/>
      <c r="K47" s="18"/>
      <c r="L47" s="12"/>
      <c r="M47" s="12"/>
      <c r="N47" s="10"/>
      <c r="O47" s="72"/>
    </row>
    <row r="48" spans="1:16">
      <c r="A48" s="7"/>
      <c r="B48" s="115">
        <v>1</v>
      </c>
      <c r="C48" s="151" t="s">
        <v>90</v>
      </c>
      <c r="D48" s="61">
        <v>10</v>
      </c>
      <c r="E48" s="134" t="s">
        <v>138</v>
      </c>
      <c r="N48" s="57"/>
    </row>
    <row r="49" spans="1:15">
      <c r="A49" s="7"/>
      <c r="B49" s="115">
        <v>1</v>
      </c>
      <c r="C49" s="151" t="s">
        <v>90</v>
      </c>
      <c r="D49" s="20"/>
      <c r="N49" s="57"/>
    </row>
    <row r="50" spans="1:15">
      <c r="A50" s="7"/>
      <c r="B50" s="115">
        <v>1</v>
      </c>
      <c r="C50" s="151" t="s">
        <v>90</v>
      </c>
      <c r="D50" s="61">
        <v>10</v>
      </c>
      <c r="E50" s="134" t="s">
        <v>138</v>
      </c>
      <c r="N50" s="57"/>
    </row>
    <row r="51" spans="1:15">
      <c r="A51" s="7"/>
      <c r="B51" s="115">
        <v>1</v>
      </c>
      <c r="C51" s="154" t="s">
        <v>89</v>
      </c>
      <c r="D51" s="125">
        <v>10</v>
      </c>
      <c r="E51" s="108" t="s">
        <v>83</v>
      </c>
      <c r="N51" s="57"/>
    </row>
    <row r="52" spans="1:15">
      <c r="A52" s="7"/>
      <c r="B52" s="115">
        <v>2</v>
      </c>
      <c r="C52" s="156" t="s">
        <v>90</v>
      </c>
      <c r="D52" s="63">
        <f>22.68-0.89-2.18</f>
        <v>19.61</v>
      </c>
      <c r="E52" s="64" t="s">
        <v>71</v>
      </c>
      <c r="K52" s="104"/>
      <c r="L52" s="105"/>
      <c r="M52" s="105"/>
      <c r="N52" s="57"/>
    </row>
    <row r="53" spans="1:15">
      <c r="A53" s="7"/>
      <c r="B53" s="115">
        <v>1</v>
      </c>
      <c r="C53" s="156" t="s">
        <v>90</v>
      </c>
      <c r="D53" s="59">
        <v>10</v>
      </c>
      <c r="E53" s="134" t="s">
        <v>138</v>
      </c>
      <c r="N53" s="57"/>
    </row>
    <row r="54" spans="1:15">
      <c r="A54" s="7"/>
      <c r="B54" s="115">
        <v>1</v>
      </c>
      <c r="C54" s="154" t="s">
        <v>89</v>
      </c>
      <c r="D54" s="125">
        <v>10</v>
      </c>
      <c r="E54" s="108" t="s">
        <v>83</v>
      </c>
      <c r="N54" s="57"/>
    </row>
    <row r="55" spans="1:15">
      <c r="A55" s="7"/>
      <c r="B55" s="115">
        <v>2</v>
      </c>
      <c r="C55" s="156" t="s">
        <v>90</v>
      </c>
      <c r="D55" s="61">
        <v>20</v>
      </c>
      <c r="E55" s="134" t="s">
        <v>138</v>
      </c>
      <c r="N55" s="57"/>
    </row>
    <row r="56" spans="1:15">
      <c r="A56" s="7"/>
      <c r="B56" s="115">
        <v>1</v>
      </c>
      <c r="C56" s="156" t="s">
        <v>90</v>
      </c>
      <c r="D56" s="61">
        <v>10</v>
      </c>
      <c r="E56" s="134" t="s">
        <v>138</v>
      </c>
      <c r="N56" s="57"/>
    </row>
    <row r="57" spans="1:15">
      <c r="A57" s="7"/>
      <c r="B57" s="115">
        <v>1</v>
      </c>
      <c r="C57" s="156" t="s">
        <v>90</v>
      </c>
      <c r="D57" s="61">
        <v>10</v>
      </c>
      <c r="E57" s="60" t="s">
        <v>48</v>
      </c>
      <c r="K57" s="104"/>
      <c r="L57" s="105"/>
      <c r="M57" s="105"/>
      <c r="N57" s="57"/>
    </row>
    <row r="58" spans="1:15">
      <c r="A58" s="7"/>
      <c r="B58" s="115">
        <v>1</v>
      </c>
      <c r="C58" s="154" t="s">
        <v>89</v>
      </c>
      <c r="D58" s="125">
        <v>10</v>
      </c>
      <c r="E58" s="108" t="s">
        <v>83</v>
      </c>
      <c r="N58" s="57"/>
    </row>
    <row r="59" spans="1:15">
      <c r="A59" s="7"/>
      <c r="B59" s="115">
        <v>2</v>
      </c>
      <c r="C59" s="151" t="s">
        <v>90</v>
      </c>
      <c r="D59" s="68">
        <v>20</v>
      </c>
      <c r="E59" s="69" t="s">
        <v>82</v>
      </c>
      <c r="K59" s="104"/>
      <c r="L59" s="105"/>
      <c r="M59" s="105"/>
      <c r="N59" s="57"/>
    </row>
    <row r="60" spans="1:15">
      <c r="A60" s="7"/>
      <c r="B60" s="115">
        <v>1</v>
      </c>
      <c r="C60" s="151" t="s">
        <v>90</v>
      </c>
      <c r="D60" s="63">
        <f>11.34-1.09-0.6</f>
        <v>9.65</v>
      </c>
      <c r="E60" s="73" t="s">
        <v>68</v>
      </c>
      <c r="N60" s="57"/>
    </row>
    <row r="61" spans="1:15" s="107" customFormat="1">
      <c r="A61" s="101"/>
      <c r="B61" s="116"/>
      <c r="C61" s="148"/>
      <c r="D61" s="108">
        <v>10</v>
      </c>
      <c r="E61" s="158" t="s">
        <v>53</v>
      </c>
      <c r="F61" s="103"/>
      <c r="G61" s="103"/>
      <c r="H61" s="103"/>
      <c r="I61" s="105"/>
      <c r="J61" s="103"/>
      <c r="K61" s="104"/>
      <c r="L61" s="105"/>
      <c r="M61" s="105"/>
      <c r="N61" s="106"/>
      <c r="O61" s="124"/>
    </row>
    <row r="62" spans="1:15" s="107" customFormat="1">
      <c r="A62" s="101"/>
      <c r="B62" s="116"/>
      <c r="C62" s="148"/>
      <c r="D62" s="108">
        <v>10</v>
      </c>
      <c r="E62" s="158"/>
      <c r="F62" s="103"/>
      <c r="G62" s="103"/>
      <c r="H62" s="103"/>
      <c r="I62" s="105"/>
      <c r="J62" s="103"/>
      <c r="K62" s="104"/>
      <c r="L62" s="105"/>
      <c r="M62" s="105"/>
      <c r="N62" s="106"/>
      <c r="O62" s="124"/>
    </row>
    <row r="63" spans="1:15" s="107" customFormat="1">
      <c r="A63" s="101"/>
      <c r="B63" s="116"/>
      <c r="C63" s="148"/>
      <c r="D63" s="108">
        <v>10</v>
      </c>
      <c r="E63" s="158"/>
      <c r="F63" s="103"/>
      <c r="G63" s="103"/>
      <c r="H63" s="103"/>
      <c r="I63" s="105"/>
      <c r="J63" s="103"/>
      <c r="K63" s="104"/>
      <c r="L63" s="105"/>
      <c r="M63" s="105"/>
      <c r="N63" s="106"/>
      <c r="O63" s="124"/>
    </row>
    <row r="64" spans="1:15" s="107" customFormat="1">
      <c r="A64" s="101"/>
      <c r="B64" s="116"/>
      <c r="C64" s="148"/>
      <c r="D64" s="108">
        <v>10</v>
      </c>
      <c r="E64" s="158"/>
      <c r="F64" s="103"/>
      <c r="G64" s="103"/>
      <c r="H64" s="103"/>
      <c r="I64" s="105"/>
      <c r="J64" s="103"/>
      <c r="K64" s="104"/>
      <c r="L64" s="105"/>
      <c r="M64" s="105"/>
      <c r="N64" s="106"/>
      <c r="O64" s="124"/>
    </row>
    <row r="65" spans="1:15" s="107" customFormat="1">
      <c r="A65" s="101"/>
      <c r="B65" s="116"/>
      <c r="C65" s="148"/>
      <c r="D65" s="108">
        <v>10</v>
      </c>
      <c r="E65" s="158"/>
      <c r="F65" s="103"/>
      <c r="G65" s="103"/>
      <c r="H65" s="103"/>
      <c r="I65" s="105"/>
      <c r="J65" s="103"/>
      <c r="K65" s="104"/>
      <c r="L65" s="105"/>
      <c r="M65" s="105"/>
      <c r="N65" s="106"/>
      <c r="O65" s="124"/>
    </row>
    <row r="66" spans="1:15" s="107" customFormat="1">
      <c r="A66" s="101"/>
      <c r="B66" s="116"/>
      <c r="C66" s="148"/>
      <c r="D66" s="108">
        <v>10</v>
      </c>
      <c r="E66" s="158"/>
      <c r="F66" s="103"/>
      <c r="G66" s="103"/>
      <c r="H66" s="103"/>
      <c r="I66" s="105"/>
      <c r="J66" s="103"/>
      <c r="K66" s="104"/>
      <c r="L66" s="105"/>
      <c r="M66" s="105"/>
      <c r="N66" s="106"/>
      <c r="O66" s="124"/>
    </row>
    <row r="67" spans="1:15" s="107" customFormat="1">
      <c r="A67" s="101"/>
      <c r="B67" s="116"/>
      <c r="C67" s="148"/>
      <c r="D67" s="108">
        <v>30</v>
      </c>
      <c r="E67" s="158" t="s">
        <v>53</v>
      </c>
      <c r="F67" s="103"/>
      <c r="G67" s="103"/>
      <c r="H67" s="103"/>
      <c r="I67" s="105"/>
      <c r="J67" s="103"/>
      <c r="K67" s="104"/>
      <c r="L67" s="105"/>
      <c r="M67" s="105"/>
      <c r="N67" s="106"/>
      <c r="O67" s="124"/>
    </row>
    <row r="68" spans="1:15" s="107" customFormat="1">
      <c r="A68" s="101"/>
      <c r="B68" s="116"/>
      <c r="C68" s="148"/>
      <c r="D68" s="108">
        <v>10</v>
      </c>
      <c r="E68" s="158"/>
      <c r="F68" s="103"/>
      <c r="G68" s="103"/>
      <c r="H68" s="103"/>
      <c r="I68" s="105"/>
      <c r="J68" s="103"/>
      <c r="K68" s="104"/>
      <c r="L68" s="105"/>
      <c r="M68" s="105"/>
      <c r="N68" s="106"/>
      <c r="O68" s="124"/>
    </row>
    <row r="69" spans="1:15" s="107" customFormat="1">
      <c r="A69" s="101"/>
      <c r="B69" s="116"/>
      <c r="C69" s="148"/>
      <c r="D69" s="108">
        <v>10</v>
      </c>
      <c r="E69" s="158"/>
      <c r="F69" s="103"/>
      <c r="G69" s="103"/>
      <c r="H69" s="103"/>
      <c r="I69" s="105"/>
      <c r="J69" s="103"/>
      <c r="K69" s="104"/>
      <c r="L69" s="105"/>
      <c r="M69" s="105"/>
      <c r="N69" s="106"/>
      <c r="O69" s="124"/>
    </row>
    <row r="70" spans="1:15" s="107" customFormat="1">
      <c r="A70" s="101"/>
      <c r="B70" s="116"/>
      <c r="C70" s="148"/>
      <c r="D70" s="108">
        <v>10</v>
      </c>
      <c r="E70" s="158"/>
      <c r="F70" s="103"/>
      <c r="G70" s="103"/>
      <c r="H70" s="103"/>
      <c r="I70" s="105"/>
      <c r="J70" s="103"/>
      <c r="K70" s="104"/>
      <c r="L70" s="105"/>
      <c r="M70" s="105"/>
      <c r="N70" s="106"/>
      <c r="O70" s="124"/>
    </row>
    <row r="71" spans="1:15" s="107" customFormat="1">
      <c r="A71" s="101"/>
      <c r="B71" s="116"/>
      <c r="C71" s="148"/>
      <c r="D71" s="108">
        <v>10</v>
      </c>
      <c r="E71" s="158"/>
      <c r="F71" s="103"/>
      <c r="G71" s="103"/>
      <c r="H71" s="103"/>
      <c r="I71" s="105"/>
      <c r="J71" s="103"/>
      <c r="K71" s="104"/>
      <c r="L71" s="105"/>
      <c r="M71" s="105"/>
      <c r="N71" s="106"/>
      <c r="O71" s="124"/>
    </row>
    <row r="72" spans="1:15" s="107" customFormat="1">
      <c r="A72" s="101"/>
      <c r="B72" s="116"/>
      <c r="C72" s="148"/>
      <c r="D72" s="108">
        <v>10</v>
      </c>
      <c r="E72" s="158"/>
      <c r="F72" s="103"/>
      <c r="G72" s="103"/>
      <c r="H72" s="103"/>
      <c r="I72" s="105"/>
      <c r="J72" s="103"/>
      <c r="K72" s="104"/>
      <c r="L72" s="105"/>
      <c r="M72" s="105"/>
      <c r="N72" s="106"/>
      <c r="O72" s="124"/>
    </row>
    <row r="73" spans="1:15" s="107" customFormat="1">
      <c r="A73" s="101" t="s">
        <v>91</v>
      </c>
      <c r="B73" s="116"/>
      <c r="C73" s="127">
        <v>360</v>
      </c>
      <c r="D73" s="74"/>
      <c r="E73" s="142"/>
      <c r="F73" s="103"/>
      <c r="G73" s="103"/>
      <c r="H73" s="103"/>
      <c r="I73" s="105"/>
      <c r="J73" s="103"/>
      <c r="K73" s="104"/>
      <c r="L73" s="105"/>
      <c r="M73" s="105"/>
      <c r="N73" s="106"/>
      <c r="O73" s="124"/>
    </row>
    <row r="74" spans="1:15" s="107" customFormat="1" ht="16.5" thickBot="1">
      <c r="A74" s="159" t="s">
        <v>92</v>
      </c>
      <c r="B74" s="160"/>
      <c r="C74" s="161">
        <v>-15</v>
      </c>
      <c r="D74" s="74"/>
      <c r="E74" s="142"/>
      <c r="F74" s="103"/>
      <c r="G74" s="103"/>
      <c r="H74" s="103"/>
      <c r="I74" s="105"/>
      <c r="J74" s="103"/>
      <c r="K74" s="104"/>
      <c r="L74" s="105"/>
      <c r="M74" s="105"/>
      <c r="N74" s="106"/>
      <c r="O74" s="124"/>
    </row>
    <row r="75" spans="1:15" s="107" customFormat="1" ht="16.5" thickTop="1">
      <c r="A75" s="162" t="s">
        <v>93</v>
      </c>
      <c r="B75" s="162"/>
      <c r="C75" s="163">
        <f>C74+C73</f>
        <v>345</v>
      </c>
      <c r="D75" s="74"/>
      <c r="E75" s="142"/>
      <c r="F75" s="103"/>
      <c r="G75" s="103"/>
      <c r="H75" s="103"/>
      <c r="I75" s="105"/>
      <c r="J75" s="103"/>
      <c r="K75" s="104"/>
      <c r="L75" s="105"/>
      <c r="M75" s="105"/>
      <c r="N75" s="106"/>
      <c r="O75" s="124"/>
    </row>
    <row r="76" spans="1:15" s="107" customFormat="1" ht="16.5" thickBot="1">
      <c r="A76" s="165" t="s">
        <v>94</v>
      </c>
      <c r="B76" s="165"/>
      <c r="C76" s="166">
        <f>D58+D54+D51+D41+D25+D12</f>
        <v>225</v>
      </c>
      <c r="D76" s="74"/>
      <c r="E76" s="142"/>
      <c r="F76" s="103"/>
      <c r="G76" s="103"/>
      <c r="H76" s="103"/>
      <c r="I76" s="105"/>
      <c r="J76" s="103"/>
      <c r="K76" s="104"/>
      <c r="L76" s="105"/>
      <c r="M76" s="105"/>
      <c r="N76" s="106"/>
      <c r="O76" s="124"/>
    </row>
    <row r="77" spans="1:15" s="107" customFormat="1" ht="16.5" thickTop="1">
      <c r="A77" s="164" t="s">
        <v>95</v>
      </c>
      <c r="B77" s="132"/>
      <c r="C77" s="79">
        <f>C75-C76</f>
        <v>120</v>
      </c>
      <c r="D77" s="127"/>
      <c r="E77" s="142"/>
      <c r="F77" s="103"/>
      <c r="G77" s="103"/>
      <c r="H77" s="103"/>
      <c r="I77" s="105"/>
      <c r="J77" s="103"/>
      <c r="K77" s="104"/>
      <c r="L77" s="105"/>
      <c r="M77" s="105"/>
      <c r="N77" s="106"/>
      <c r="O77" s="124"/>
    </row>
    <row r="78" spans="1:15" s="107" customFormat="1">
      <c r="A78" s="101"/>
      <c r="B78" s="116"/>
      <c r="C78" s="148"/>
      <c r="D78" s="74"/>
      <c r="E78" s="142"/>
      <c r="F78" s="103"/>
      <c r="G78" s="103"/>
      <c r="H78" s="103"/>
      <c r="I78" s="105"/>
      <c r="J78" s="103"/>
      <c r="K78" s="104"/>
      <c r="L78" s="105"/>
      <c r="M78" s="105"/>
      <c r="N78" s="106"/>
      <c r="O78" s="124"/>
    </row>
    <row r="79" spans="1:15" s="55" customFormat="1" ht="18.75">
      <c r="B79" s="1" t="s">
        <v>85</v>
      </c>
      <c r="C79" s="145"/>
      <c r="D79" s="49"/>
      <c r="E79" s="50"/>
      <c r="F79" s="51"/>
      <c r="G79" s="51"/>
      <c r="H79" s="51"/>
      <c r="I79" s="53"/>
      <c r="J79" s="51"/>
      <c r="K79" s="52"/>
      <c r="L79" s="53"/>
      <c r="M79" s="53"/>
      <c r="N79" s="54"/>
      <c r="O79" s="121"/>
    </row>
    <row r="80" spans="1:15">
      <c r="A80" s="7"/>
      <c r="C80" s="13" t="s">
        <v>14</v>
      </c>
      <c r="N80" s="57"/>
    </row>
    <row r="81" spans="1:15">
      <c r="A81" s="7"/>
      <c r="C81" s="13" t="s">
        <v>15</v>
      </c>
      <c r="N81" s="57"/>
    </row>
    <row r="82" spans="1:15">
      <c r="C82" s="13" t="s">
        <v>50</v>
      </c>
    </row>
    <row r="83" spans="1:15" s="107" customFormat="1">
      <c r="A83" s="101"/>
      <c r="B83" s="116"/>
      <c r="C83" s="148"/>
      <c r="D83" s="74"/>
      <c r="E83" s="142"/>
      <c r="F83" s="103"/>
      <c r="G83" s="103"/>
      <c r="H83" s="103"/>
      <c r="I83" s="105"/>
      <c r="J83" s="103"/>
      <c r="K83" s="104"/>
      <c r="L83" s="105"/>
      <c r="M83" s="105"/>
      <c r="N83" s="106"/>
      <c r="O83" s="124"/>
    </row>
    <row r="85" spans="1:15" s="30" customFormat="1" ht="18.75">
      <c r="A85" s="23" t="s">
        <v>84</v>
      </c>
      <c r="B85" s="111"/>
      <c r="C85" s="145"/>
      <c r="D85" s="24"/>
      <c r="E85" s="25"/>
      <c r="F85" s="26"/>
      <c r="G85" s="26"/>
      <c r="H85" s="26"/>
      <c r="I85" s="28"/>
      <c r="J85" s="26"/>
      <c r="K85" s="27"/>
      <c r="L85" s="28"/>
      <c r="M85" s="28"/>
      <c r="N85" s="29"/>
      <c r="O85" s="121"/>
    </row>
    <row r="86" spans="1:15" s="9" customFormat="1">
      <c r="A86" s="22" t="s">
        <v>66</v>
      </c>
      <c r="B86" s="117">
        <f>SUM(B6:B85)</f>
        <v>57</v>
      </c>
      <c r="C86" s="21">
        <f>SUM(D6:D72)</f>
        <v>3429.9000000000005</v>
      </c>
      <c r="D86" s="85" t="s">
        <v>24</v>
      </c>
      <c r="E86" s="17"/>
      <c r="F86" s="17"/>
      <c r="G86" s="18"/>
      <c r="H86" s="10"/>
      <c r="I86" s="72"/>
      <c r="J86" s="12"/>
      <c r="K86" s="12"/>
      <c r="L86" s="17"/>
      <c r="M86" s="12"/>
    </row>
    <row r="87" spans="1:15">
      <c r="A87" s="109" t="s">
        <v>69</v>
      </c>
      <c r="B87" s="118">
        <f>SUM(B6:B40)</f>
        <v>35</v>
      </c>
      <c r="C87" s="66">
        <f>D60+D52+D35+D17+D32+D28</f>
        <v>634.9</v>
      </c>
      <c r="D87" s="65" t="s">
        <v>25</v>
      </c>
      <c r="E87" s="14"/>
      <c r="G87" s="15"/>
      <c r="H87" s="6"/>
      <c r="I87" s="122"/>
      <c r="J87" s="11"/>
      <c r="K87" s="11"/>
      <c r="L87" s="14"/>
      <c r="N87" s="4"/>
      <c r="O87" s="4"/>
    </row>
    <row r="88" spans="1:15">
      <c r="A88" s="7" t="s">
        <v>26</v>
      </c>
      <c r="B88" s="115">
        <f>SUM(B47:B84)</f>
        <v>18</v>
      </c>
      <c r="C88" s="67">
        <f>D6+D10+D13+D14+D18+D19+D20+D22+D23+D24+D26+D33+D37+D39+D48+D50+D53+D55+D56+D57</f>
        <v>1405</v>
      </c>
      <c r="D88" s="62" t="s">
        <v>64</v>
      </c>
      <c r="E88" s="14"/>
      <c r="G88" s="15"/>
      <c r="H88" s="6"/>
      <c r="I88" s="122"/>
      <c r="J88" s="11"/>
      <c r="K88" s="11"/>
      <c r="L88" s="14"/>
      <c r="N88" s="4"/>
      <c r="O88" s="4"/>
    </row>
    <row r="89" spans="1:15" ht="16.5" thickBot="1">
      <c r="A89" s="7"/>
      <c r="C89" s="99">
        <f>D59+D58+D54+D51+D47+D40+D36+D25+D12+D9+D43+D42+D41+D61+D62+D63+D64+D65+D66+D67+D69+D70+D71+D72</f>
        <v>1380</v>
      </c>
      <c r="D89" s="100" t="s">
        <v>65</v>
      </c>
      <c r="E89" s="14"/>
      <c r="G89" s="15"/>
      <c r="H89" s="6"/>
      <c r="I89" s="122"/>
      <c r="J89" s="11"/>
      <c r="K89" s="11"/>
      <c r="L89" s="14"/>
      <c r="N89" s="4"/>
      <c r="O89" s="4"/>
    </row>
    <row r="90" spans="1:15" ht="16.5" thickTop="1">
      <c r="A90" s="7"/>
      <c r="C90" s="98">
        <f>C89+C88+C87</f>
        <v>3419.9</v>
      </c>
      <c r="D90" s="89" t="s">
        <v>100</v>
      </c>
      <c r="E90" s="14"/>
      <c r="G90" s="15"/>
      <c r="H90" s="6"/>
      <c r="I90" s="122"/>
      <c r="J90" s="11"/>
      <c r="K90" s="11"/>
      <c r="L90" s="14"/>
      <c r="N90" s="4"/>
      <c r="O90" s="4"/>
    </row>
    <row r="91" spans="1:15" ht="16.5" thickBot="1">
      <c r="C91" s="86">
        <f>Expenses!B29*-1</f>
        <v>-877.59</v>
      </c>
      <c r="D91" s="87" t="s">
        <v>0</v>
      </c>
      <c r="E91" s="14"/>
      <c r="G91" s="15"/>
      <c r="H91" s="6"/>
      <c r="I91" s="122"/>
      <c r="J91" s="11"/>
      <c r="K91" s="11"/>
      <c r="L91" s="14"/>
      <c r="N91" s="4"/>
      <c r="O91" s="4"/>
    </row>
    <row r="92" spans="1:15" ht="16.5" thickTop="1">
      <c r="C92" s="88">
        <f>SUM(C90:C91)</f>
        <v>2542.31</v>
      </c>
      <c r="D92" s="89" t="s">
        <v>1</v>
      </c>
      <c r="E92" s="14"/>
      <c r="G92" s="15"/>
      <c r="H92" s="6"/>
      <c r="I92" s="122"/>
      <c r="J92" s="11"/>
      <c r="K92" s="11"/>
      <c r="L92" s="14"/>
      <c r="N92" s="4"/>
      <c r="O92" s="4"/>
    </row>
    <row r="93" spans="1:15">
      <c r="C93" s="97">
        <v>-800</v>
      </c>
      <c r="D93" s="91" t="s">
        <v>49</v>
      </c>
      <c r="E93" s="14"/>
      <c r="G93" s="15"/>
      <c r="H93" s="6"/>
      <c r="I93" s="122"/>
      <c r="J93" s="11"/>
      <c r="K93" s="11"/>
      <c r="L93" s="14"/>
      <c r="N93" s="4"/>
      <c r="O93" s="4"/>
    </row>
    <row r="94" spans="1:15" ht="16.5" thickBot="1">
      <c r="C94" s="86">
        <f>Expenses!B37*-1</f>
        <v>-500</v>
      </c>
      <c r="D94" s="87" t="s">
        <v>74</v>
      </c>
      <c r="E94" s="14"/>
      <c r="G94" s="15"/>
      <c r="H94" s="6"/>
      <c r="I94" s="122"/>
      <c r="J94" s="11"/>
      <c r="K94" s="11"/>
      <c r="L94" s="14"/>
      <c r="N94" s="4"/>
      <c r="O94" s="4"/>
    </row>
    <row r="95" spans="1:15" ht="16.5" thickTop="1">
      <c r="C95" s="97">
        <f>SUM(C92:C94)</f>
        <v>1242.31</v>
      </c>
      <c r="D95" s="91" t="s">
        <v>2</v>
      </c>
      <c r="E95" s="14"/>
      <c r="G95" s="15"/>
      <c r="H95" s="6"/>
      <c r="I95" s="122"/>
      <c r="J95" s="11"/>
      <c r="K95" s="11"/>
      <c r="L95" s="14"/>
      <c r="N95" s="4"/>
      <c r="O95" s="4"/>
    </row>
    <row r="96" spans="1:15">
      <c r="C96" s="147"/>
      <c r="D96" s="90"/>
      <c r="E96" s="16"/>
      <c r="F96" s="17"/>
    </row>
    <row r="98" spans="1:15" s="30" customFormat="1" ht="18.75">
      <c r="A98" s="23" t="s">
        <v>59</v>
      </c>
      <c r="B98" s="111"/>
      <c r="C98" s="145"/>
      <c r="D98" s="24"/>
      <c r="E98" s="25"/>
      <c r="F98" s="26"/>
      <c r="G98" s="26"/>
      <c r="H98" s="26"/>
      <c r="I98" s="28"/>
      <c r="J98" s="26"/>
      <c r="K98" s="27"/>
      <c r="L98" s="28"/>
      <c r="M98" s="28"/>
      <c r="N98" s="29"/>
      <c r="O98" s="121"/>
    </row>
    <row r="99" spans="1:15" s="31" customFormat="1">
      <c r="B99" s="112"/>
      <c r="C99" s="146"/>
      <c r="D99" s="32" t="s">
        <v>61</v>
      </c>
      <c r="E99" s="32"/>
      <c r="F99" s="58" t="s">
        <v>63</v>
      </c>
      <c r="I99" s="35" t="s">
        <v>42</v>
      </c>
      <c r="J99" s="58" t="s">
        <v>61</v>
      </c>
      <c r="K99" s="33"/>
      <c r="L99" s="34"/>
      <c r="M99" s="34"/>
      <c r="N99" s="35" t="s">
        <v>40</v>
      </c>
      <c r="O99" s="33"/>
    </row>
    <row r="100" spans="1:15" s="36" customFormat="1">
      <c r="A100" s="36" t="s">
        <v>31</v>
      </c>
      <c r="B100" s="113" t="s">
        <v>60</v>
      </c>
      <c r="C100" s="37"/>
      <c r="D100" s="37" t="s">
        <v>32</v>
      </c>
      <c r="E100" s="37" t="s">
        <v>62</v>
      </c>
      <c r="F100" s="36" t="s">
        <v>32</v>
      </c>
      <c r="G100" s="36" t="s">
        <v>33</v>
      </c>
      <c r="H100" s="36" t="s">
        <v>34</v>
      </c>
      <c r="I100" s="39" t="s">
        <v>43</v>
      </c>
      <c r="J100" s="36" t="s">
        <v>46</v>
      </c>
      <c r="K100" s="38" t="s">
        <v>45</v>
      </c>
      <c r="L100" s="39" t="s">
        <v>44</v>
      </c>
      <c r="M100" s="39" t="s">
        <v>47</v>
      </c>
      <c r="N100" s="39" t="s">
        <v>41</v>
      </c>
      <c r="O100" s="38"/>
    </row>
    <row r="101" spans="1:15">
      <c r="A101" s="7"/>
      <c r="B101" s="115" t="s">
        <v>67</v>
      </c>
      <c r="D101" s="291"/>
      <c r="E101" s="102"/>
      <c r="F101" s="103"/>
      <c r="G101" s="103"/>
      <c r="H101" s="103"/>
    </row>
    <row r="102" spans="1:15">
      <c r="D102" s="291"/>
      <c r="E102" s="102"/>
      <c r="F102" s="103"/>
      <c r="G102" s="103"/>
      <c r="H102" s="103"/>
    </row>
    <row r="103" spans="1:15">
      <c r="D103" s="291"/>
      <c r="E103" s="102"/>
      <c r="F103" s="103"/>
      <c r="G103" s="142"/>
      <c r="H103" s="103"/>
    </row>
    <row r="104" spans="1:15">
      <c r="D104" s="291"/>
      <c r="E104" s="102"/>
      <c r="F104" s="103"/>
      <c r="G104" s="142"/>
      <c r="H104" s="103"/>
    </row>
    <row r="105" spans="1:15">
      <c r="B105" s="115">
        <v>2</v>
      </c>
      <c r="D105" s="291"/>
      <c r="E105" s="102"/>
      <c r="F105" s="103"/>
      <c r="G105" s="103"/>
      <c r="H105" s="103"/>
    </row>
    <row r="106" spans="1:15">
      <c r="D106" s="291"/>
      <c r="E106" s="102"/>
      <c r="F106" s="103"/>
      <c r="G106" s="103"/>
      <c r="H106" s="103"/>
    </row>
    <row r="107" spans="1:15">
      <c r="B107" s="115">
        <v>1</v>
      </c>
      <c r="D107" s="291"/>
      <c r="E107" s="102"/>
      <c r="F107" s="103"/>
      <c r="G107" s="103"/>
      <c r="H107" s="103"/>
    </row>
    <row r="109" spans="1:15" s="30" customFormat="1" ht="18.75">
      <c r="A109" s="23" t="s">
        <v>54</v>
      </c>
      <c r="B109" s="111"/>
      <c r="C109" s="145"/>
      <c r="D109" s="24"/>
      <c r="E109" s="25"/>
      <c r="F109" s="26"/>
      <c r="G109" s="26"/>
      <c r="H109" s="26"/>
      <c r="I109" s="28"/>
      <c r="J109" s="26"/>
      <c r="K109" s="27"/>
      <c r="L109" s="28"/>
      <c r="M109" s="28"/>
      <c r="N109" s="29"/>
      <c r="O109" s="121"/>
    </row>
    <row r="110" spans="1:15" s="31" customFormat="1">
      <c r="B110" s="112"/>
      <c r="C110" s="146"/>
      <c r="D110" s="32" t="s">
        <v>37</v>
      </c>
      <c r="E110" s="32" t="s">
        <v>39</v>
      </c>
      <c r="I110" s="35" t="s">
        <v>42</v>
      </c>
      <c r="K110" s="33"/>
      <c r="L110" s="34"/>
      <c r="M110" s="34"/>
      <c r="N110" s="35" t="s">
        <v>40</v>
      </c>
      <c r="O110" s="33"/>
    </row>
    <row r="111" spans="1:15" s="36" customFormat="1">
      <c r="A111" s="36" t="s">
        <v>31</v>
      </c>
      <c r="B111" s="113" t="s">
        <v>35</v>
      </c>
      <c r="C111" s="37"/>
      <c r="D111" s="37" t="s">
        <v>36</v>
      </c>
      <c r="E111" s="37" t="s">
        <v>38</v>
      </c>
      <c r="F111" s="36" t="s">
        <v>32</v>
      </c>
      <c r="G111" s="36" t="s">
        <v>33</v>
      </c>
      <c r="H111" s="36" t="s">
        <v>34</v>
      </c>
      <c r="I111" s="39" t="s">
        <v>43</v>
      </c>
      <c r="J111" s="36" t="s">
        <v>46</v>
      </c>
      <c r="K111" s="38" t="s">
        <v>45</v>
      </c>
      <c r="L111" s="39" t="s">
        <v>44</v>
      </c>
      <c r="M111" s="39" t="s">
        <v>47</v>
      </c>
      <c r="N111" s="39" t="s">
        <v>41</v>
      </c>
      <c r="O111" s="38"/>
    </row>
    <row r="112" spans="1:15">
      <c r="A112" s="7"/>
      <c r="N112" s="57"/>
    </row>
    <row r="113" spans="1:14">
      <c r="A113" s="7"/>
      <c r="N113" s="57"/>
    </row>
    <row r="114" spans="1:14">
      <c r="A114" s="7"/>
      <c r="N114" s="57"/>
    </row>
    <row r="115" spans="1:14">
      <c r="A115" s="7"/>
      <c r="N115" s="57"/>
    </row>
    <row r="116" spans="1:14">
      <c r="A116" s="7"/>
      <c r="N116" s="57"/>
    </row>
  </sheetData>
  <phoneticPr fontId="13" type="noConversion"/>
  <printOptions horizontalCentered="1"/>
  <pageMargins left="0.75" right="0.75" top="1" bottom="1" header="0.5" footer="0.5"/>
  <pageSetup paperSize="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topLeftCell="A2" workbookViewId="0">
      <selection activeCell="D12" sqref="D12"/>
    </sheetView>
  </sheetViews>
  <sheetFormatPr defaultColWidth="11" defaultRowHeight="15.75"/>
  <cols>
    <col min="1" max="1" width="13.5" customWidth="1"/>
    <col min="3" max="3" width="10.875" style="76"/>
    <col min="4" max="4" width="20.5" customWidth="1"/>
  </cols>
  <sheetData>
    <row r="1" spans="1:13" s="47" customFormat="1" ht="23.25">
      <c r="A1" s="40" t="s">
        <v>72</v>
      </c>
      <c r="B1" s="41"/>
      <c r="C1" s="42"/>
      <c r="D1" s="43"/>
      <c r="E1" s="43"/>
      <c r="F1" s="43"/>
      <c r="G1" s="44"/>
      <c r="H1" s="45"/>
      <c r="I1" s="45"/>
      <c r="J1" s="43"/>
      <c r="K1" s="45"/>
      <c r="L1" s="46"/>
      <c r="M1" s="46"/>
    </row>
    <row r="2" spans="1:13" s="55" customFormat="1" ht="18.75">
      <c r="A2" s="48"/>
      <c r="B2" s="49"/>
      <c r="C2" s="50"/>
      <c r="D2" s="51"/>
      <c r="E2" s="51"/>
      <c r="F2" s="51"/>
      <c r="G2" s="52"/>
      <c r="H2" s="53"/>
      <c r="I2" s="53"/>
      <c r="J2" s="51"/>
      <c r="K2" s="53"/>
      <c r="L2" s="54"/>
      <c r="M2" s="54"/>
    </row>
    <row r="3" spans="1:13" s="30" customFormat="1" ht="18.75">
      <c r="A3" s="23" t="s">
        <v>23</v>
      </c>
      <c r="B3" s="24"/>
      <c r="C3" s="25"/>
      <c r="D3" s="26"/>
      <c r="E3" s="26"/>
      <c r="F3" s="26"/>
      <c r="G3" s="27"/>
      <c r="H3" s="28"/>
      <c r="I3" s="28"/>
      <c r="J3" s="26"/>
      <c r="K3" s="28"/>
      <c r="L3" s="29"/>
      <c r="M3" s="29"/>
    </row>
    <row r="4" spans="1:13" s="58" customFormat="1">
      <c r="B4" s="32" t="s">
        <v>37</v>
      </c>
      <c r="C4" s="32" t="s">
        <v>39</v>
      </c>
      <c r="D4" s="58" t="s">
        <v>18</v>
      </c>
      <c r="G4" s="75"/>
      <c r="H4" s="35"/>
      <c r="I4" s="35"/>
      <c r="K4" s="35"/>
      <c r="L4" s="35"/>
      <c r="M4" s="35"/>
    </row>
    <row r="5" spans="1:13" s="36" customFormat="1">
      <c r="A5" s="36" t="s">
        <v>31</v>
      </c>
      <c r="B5" s="37" t="s">
        <v>36</v>
      </c>
      <c r="C5" s="37" t="s">
        <v>38</v>
      </c>
      <c r="D5" s="36" t="s">
        <v>17</v>
      </c>
      <c r="E5" s="36" t="s">
        <v>19</v>
      </c>
      <c r="G5" s="38"/>
      <c r="H5" s="39"/>
      <c r="I5" s="39"/>
      <c r="K5" s="39"/>
      <c r="L5" s="39"/>
      <c r="M5" s="39"/>
    </row>
    <row r="6" spans="1:13" s="9" customFormat="1">
      <c r="A6" s="8">
        <v>42727</v>
      </c>
      <c r="B6" s="79">
        <v>200</v>
      </c>
      <c r="C6" s="77" t="s">
        <v>73</v>
      </c>
      <c r="D6" s="17" t="s">
        <v>142</v>
      </c>
      <c r="E6" s="17" t="s">
        <v>16</v>
      </c>
      <c r="F6" s="17"/>
      <c r="G6" s="18"/>
      <c r="H6" s="12"/>
      <c r="I6" s="12"/>
      <c r="J6" s="17"/>
      <c r="K6" s="12"/>
      <c r="L6" s="56"/>
      <c r="M6" s="72"/>
    </row>
    <row r="7" spans="1:13">
      <c r="B7" s="80">
        <v>100</v>
      </c>
      <c r="D7" t="s">
        <v>153</v>
      </c>
      <c r="E7" t="s">
        <v>30</v>
      </c>
    </row>
    <row r="8" spans="1:13">
      <c r="B8" s="80">
        <v>48</v>
      </c>
      <c r="D8" t="s">
        <v>144</v>
      </c>
      <c r="E8" t="s">
        <v>151</v>
      </c>
    </row>
    <row r="9" spans="1:13">
      <c r="B9" s="80">
        <v>45</v>
      </c>
      <c r="D9" t="s">
        <v>154</v>
      </c>
      <c r="E9" t="s">
        <v>101</v>
      </c>
    </row>
    <row r="10" spans="1:13">
      <c r="B10" s="80">
        <f>85+45</f>
        <v>130</v>
      </c>
      <c r="D10" t="s">
        <v>155</v>
      </c>
      <c r="E10" t="s">
        <v>101</v>
      </c>
    </row>
    <row r="11" spans="1:13">
      <c r="B11" s="80"/>
    </row>
    <row r="12" spans="1:13">
      <c r="B12" s="80"/>
    </row>
    <row r="13" spans="1:13">
      <c r="B13" s="80"/>
    </row>
    <row r="14" spans="1:13">
      <c r="B14" s="80"/>
    </row>
    <row r="15" spans="1:13">
      <c r="B15" s="80"/>
    </row>
    <row r="16" spans="1:13">
      <c r="B16" s="80"/>
    </row>
    <row r="17" spans="1:13">
      <c r="B17" s="80"/>
    </row>
    <row r="18" spans="1:13">
      <c r="B18" s="80"/>
    </row>
    <row r="19" spans="1:13">
      <c r="B19" s="80"/>
    </row>
    <row r="20" spans="1:13">
      <c r="B20" s="80"/>
    </row>
    <row r="21" spans="1:13" s="30" customFormat="1" ht="18.75">
      <c r="A21" s="23" t="s">
        <v>145</v>
      </c>
      <c r="B21" s="24"/>
      <c r="C21" s="25"/>
      <c r="D21" s="26"/>
      <c r="E21" s="26"/>
      <c r="F21" s="26"/>
      <c r="G21" s="27"/>
      <c r="H21" s="28"/>
      <c r="I21" s="28"/>
      <c r="J21" s="26"/>
      <c r="K21" s="28"/>
      <c r="L21" s="29"/>
      <c r="M21" s="29"/>
    </row>
    <row r="22" spans="1:13" s="58" customFormat="1">
      <c r="B22" s="32" t="s">
        <v>37</v>
      </c>
      <c r="C22" s="32" t="s">
        <v>39</v>
      </c>
      <c r="D22" s="58" t="s">
        <v>18</v>
      </c>
      <c r="G22" s="75"/>
      <c r="H22" s="35"/>
      <c r="I22" s="35"/>
      <c r="K22" s="35"/>
      <c r="L22" s="35"/>
      <c r="M22" s="35"/>
    </row>
    <row r="23" spans="1:13" s="36" customFormat="1">
      <c r="A23" s="36" t="s">
        <v>31</v>
      </c>
      <c r="B23" s="37" t="s">
        <v>36</v>
      </c>
      <c r="C23" s="37" t="s">
        <v>38</v>
      </c>
      <c r="D23" s="36" t="s">
        <v>17</v>
      </c>
      <c r="E23" s="36" t="s">
        <v>19</v>
      </c>
      <c r="G23" s="38"/>
      <c r="H23" s="39"/>
      <c r="I23" s="39"/>
      <c r="K23" s="39"/>
      <c r="L23" s="39"/>
      <c r="M23" s="39"/>
    </row>
    <row r="24" spans="1:13">
      <c r="B24" s="80">
        <v>320</v>
      </c>
      <c r="D24" t="s">
        <v>143</v>
      </c>
      <c r="E24" t="s">
        <v>146</v>
      </c>
    </row>
    <row r="25" spans="1:13">
      <c r="B25" s="80">
        <v>34.590000000000003</v>
      </c>
      <c r="D25" t="s">
        <v>143</v>
      </c>
      <c r="E25" t="s">
        <v>147</v>
      </c>
    </row>
    <row r="26" spans="1:13">
      <c r="B26" s="80"/>
    </row>
    <row r="27" spans="1:13">
      <c r="B27" s="80"/>
    </row>
    <row r="28" spans="1:13" s="83" customFormat="1" ht="16.5" thickBot="1">
      <c r="A28" s="83" t="s">
        <v>152</v>
      </c>
      <c r="B28" s="81"/>
      <c r="C28" s="167">
        <f>SUM(B24:B27)</f>
        <v>354.59000000000003</v>
      </c>
    </row>
    <row r="29" spans="1:13" s="93" customFormat="1" ht="16.5" thickTop="1">
      <c r="A29" s="93" t="s">
        <v>22</v>
      </c>
      <c r="B29" s="94">
        <f>SUM(B6:B28)</f>
        <v>877.59</v>
      </c>
      <c r="C29" s="95"/>
    </row>
    <row r="30" spans="1:13">
      <c r="B30" s="80"/>
    </row>
    <row r="31" spans="1:13">
      <c r="B31" s="32" t="s">
        <v>37</v>
      </c>
      <c r="C31" s="32" t="s">
        <v>39</v>
      </c>
      <c r="D31" s="58" t="s">
        <v>18</v>
      </c>
      <c r="E31" s="58"/>
    </row>
    <row r="32" spans="1:13" s="92" customFormat="1" ht="18.75">
      <c r="A32" s="92" t="s">
        <v>74</v>
      </c>
      <c r="B32" s="37" t="s">
        <v>36</v>
      </c>
      <c r="C32" s="37" t="s">
        <v>38</v>
      </c>
      <c r="D32" s="36" t="s">
        <v>17</v>
      </c>
      <c r="E32" s="36" t="s">
        <v>19</v>
      </c>
    </row>
    <row r="33" spans="1:5">
      <c r="A33" s="78"/>
      <c r="B33" s="80">
        <v>500</v>
      </c>
      <c r="C33" s="76" t="s">
        <v>20</v>
      </c>
      <c r="D33" t="s">
        <v>143</v>
      </c>
      <c r="E33" t="s">
        <v>21</v>
      </c>
    </row>
    <row r="34" spans="1:5">
      <c r="B34" s="80"/>
    </row>
    <row r="35" spans="1:5">
      <c r="B35" s="80"/>
    </row>
    <row r="36" spans="1:5" s="83" customFormat="1" ht="16.5" thickBot="1">
      <c r="B36" s="81"/>
      <c r="C36" s="82"/>
    </row>
    <row r="37" spans="1:5" ht="16.5" thickTop="1">
      <c r="B37" s="84">
        <f>SUM(B33:B36)</f>
        <v>500</v>
      </c>
      <c r="C37" s="96" t="s">
        <v>75</v>
      </c>
    </row>
    <row r="38" spans="1:5">
      <c r="B38" s="80"/>
    </row>
    <row r="39" spans="1:5">
      <c r="B39" s="80"/>
    </row>
    <row r="40" spans="1:5">
      <c r="B40" s="80"/>
    </row>
    <row r="41" spans="1:5">
      <c r="B41" s="80"/>
    </row>
    <row r="42" spans="1:5">
      <c r="B42" s="80"/>
      <c r="D42" s="170" t="s">
        <v>148</v>
      </c>
    </row>
    <row r="43" spans="1:5">
      <c r="B43" s="80"/>
      <c r="C43" s="168">
        <f>C28</f>
        <v>354.59000000000003</v>
      </c>
      <c r="D43" t="s">
        <v>96</v>
      </c>
    </row>
    <row r="44" spans="1:5">
      <c r="C44" s="168">
        <v>15</v>
      </c>
      <c r="D44" t="s">
        <v>97</v>
      </c>
    </row>
    <row r="45" spans="1:5" ht="16.5" thickBot="1">
      <c r="C45" s="169">
        <f>15-0.41</f>
        <v>14.59</v>
      </c>
      <c r="D45" s="83" t="s">
        <v>98</v>
      </c>
    </row>
    <row r="46" spans="1:5" ht="16.5" thickTop="1">
      <c r="C46" s="171">
        <f>SUM(C43:C45)</f>
        <v>384.18</v>
      </c>
      <c r="D46" s="170" t="s">
        <v>149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workbookViewId="0">
      <selection sqref="A1:A1048576"/>
    </sheetView>
  </sheetViews>
  <sheetFormatPr defaultColWidth="11" defaultRowHeight="15.75"/>
  <cols>
    <col min="1" max="1" width="23.5" customWidth="1"/>
    <col min="2" max="3" width="32.125" customWidth="1"/>
    <col min="4" max="4" width="16" customWidth="1"/>
    <col min="5" max="5" width="19.625" customWidth="1"/>
    <col min="6" max="6" width="10.5" customWidth="1"/>
    <col min="7" max="7" width="5.5" customWidth="1"/>
    <col min="8" max="8" width="6.625" customWidth="1"/>
  </cols>
  <sheetData>
    <row r="1" spans="1:8" s="55" customFormat="1" ht="18.75">
      <c r="A1" s="48" t="s">
        <v>150</v>
      </c>
      <c r="B1" s="51"/>
      <c r="C1" s="51"/>
      <c r="D1" s="53"/>
      <c r="E1" s="51"/>
      <c r="F1" s="52"/>
      <c r="G1" s="53"/>
      <c r="H1" s="53"/>
    </row>
    <row r="2" spans="1:8" s="172" customFormat="1" ht="15">
      <c r="A2" s="172" t="s">
        <v>32</v>
      </c>
      <c r="B2" s="172" t="s">
        <v>33</v>
      </c>
      <c r="C2" s="172" t="s">
        <v>34</v>
      </c>
      <c r="D2" s="173" t="s">
        <v>99</v>
      </c>
      <c r="E2" s="172" t="s">
        <v>46</v>
      </c>
      <c r="F2" s="174" t="s">
        <v>45</v>
      </c>
      <c r="G2" s="173" t="s">
        <v>44</v>
      </c>
      <c r="H2" s="173" t="s">
        <v>47</v>
      </c>
    </row>
    <row r="3" spans="1:8" s="178" customFormat="1" ht="15">
      <c r="A3" s="175"/>
      <c r="B3" s="175"/>
      <c r="C3" s="175"/>
      <c r="D3" s="176"/>
      <c r="E3" s="175"/>
      <c r="F3" s="177"/>
      <c r="G3" s="176"/>
      <c r="H3" s="176"/>
    </row>
    <row r="4" spans="1:8" s="178" customFormat="1" ht="15">
      <c r="A4" s="175"/>
      <c r="B4" s="175"/>
      <c r="C4" s="175"/>
      <c r="D4" s="176"/>
      <c r="E4" s="175"/>
      <c r="F4" s="177"/>
      <c r="G4" s="176"/>
      <c r="H4" s="176"/>
    </row>
    <row r="5" spans="1:8" s="182" customFormat="1" ht="15">
      <c r="A5" s="179"/>
      <c r="B5" s="179"/>
      <c r="C5" s="179"/>
      <c r="D5" s="180"/>
      <c r="E5" s="179"/>
      <c r="F5" s="181"/>
      <c r="G5" s="180"/>
      <c r="H5" s="180"/>
    </row>
    <row r="6" spans="1:8" s="182" customFormat="1" ht="15">
      <c r="A6" s="179"/>
      <c r="B6" s="179"/>
      <c r="C6" s="179"/>
      <c r="D6" s="180"/>
      <c r="E6" s="179"/>
      <c r="F6" s="181"/>
      <c r="G6" s="180"/>
      <c r="H6" s="180"/>
    </row>
    <row r="7" spans="1:8" s="182" customFormat="1" ht="15">
      <c r="A7" s="183"/>
      <c r="B7" s="184"/>
      <c r="C7" s="184"/>
      <c r="D7" s="185"/>
      <c r="E7" s="184"/>
      <c r="F7" s="186"/>
      <c r="G7" s="185"/>
      <c r="H7" s="185"/>
    </row>
    <row r="8" spans="1:8" s="182" customFormat="1" ht="15">
      <c r="A8" s="179"/>
      <c r="B8" s="179"/>
      <c r="C8" s="179"/>
      <c r="D8" s="180"/>
      <c r="E8" s="179"/>
      <c r="F8" s="181"/>
      <c r="G8" s="180"/>
      <c r="H8" s="180"/>
    </row>
    <row r="9" spans="1:8" s="182" customFormat="1" ht="15">
      <c r="A9" s="184"/>
      <c r="B9" s="184"/>
      <c r="C9" s="184"/>
      <c r="D9" s="185"/>
      <c r="E9" s="184"/>
      <c r="F9" s="186"/>
      <c r="G9" s="185"/>
      <c r="H9" s="185"/>
    </row>
    <row r="10" spans="1:8" s="182" customFormat="1" ht="15">
      <c r="A10" s="184"/>
      <c r="B10" s="184"/>
      <c r="C10" s="184"/>
      <c r="D10" s="185"/>
      <c r="E10" s="184"/>
      <c r="F10" s="186"/>
      <c r="G10" s="185"/>
      <c r="H10" s="185"/>
    </row>
    <row r="11" spans="1:8" s="182" customFormat="1" ht="15">
      <c r="A11" s="184"/>
      <c r="B11" s="184"/>
      <c r="C11" s="184"/>
      <c r="D11" s="185"/>
      <c r="E11" s="184"/>
      <c r="F11" s="186"/>
      <c r="G11" s="185"/>
      <c r="H11" s="185"/>
    </row>
    <row r="12" spans="1:8" s="182" customFormat="1" ht="15">
      <c r="A12" s="179"/>
      <c r="B12" s="179"/>
      <c r="C12" s="179"/>
      <c r="D12" s="180"/>
      <c r="E12" s="179"/>
      <c r="F12" s="181"/>
      <c r="G12" s="180"/>
      <c r="H12" s="180"/>
    </row>
    <row r="13" spans="1:8" s="182" customFormat="1" ht="15">
      <c r="A13" s="184"/>
      <c r="B13" s="184"/>
      <c r="C13" s="184"/>
      <c r="D13" s="185"/>
      <c r="E13" s="184"/>
      <c r="F13" s="181"/>
      <c r="G13" s="180"/>
      <c r="H13" s="180"/>
    </row>
    <row r="14" spans="1:8" s="182" customFormat="1" ht="15">
      <c r="A14" s="179"/>
      <c r="B14" s="179"/>
      <c r="C14" s="187"/>
      <c r="D14" s="188"/>
      <c r="E14" s="179"/>
      <c r="F14" s="181"/>
      <c r="G14" s="180"/>
      <c r="H14" s="180"/>
    </row>
    <row r="15" spans="1:8" s="182" customFormat="1" ht="15">
      <c r="A15" s="184"/>
      <c r="B15" s="184"/>
      <c r="D15" s="189"/>
      <c r="E15" s="184"/>
      <c r="F15" s="186"/>
      <c r="G15" s="185"/>
      <c r="H15" s="185"/>
    </row>
    <row r="16" spans="1:8" s="182" customFormat="1" ht="15">
      <c r="A16" s="184"/>
      <c r="B16" s="184"/>
      <c r="C16" s="186"/>
      <c r="D16" s="185"/>
      <c r="E16" s="184"/>
      <c r="F16" s="186"/>
      <c r="G16" s="185"/>
      <c r="H16" s="185"/>
    </row>
    <row r="17" spans="1:16" s="190" customFormat="1" ht="15">
      <c r="A17" s="179"/>
      <c r="B17" s="179"/>
      <c r="C17" s="179"/>
      <c r="D17" s="180"/>
      <c r="E17" s="179"/>
      <c r="F17" s="181"/>
      <c r="G17" s="180"/>
      <c r="H17" s="180"/>
    </row>
    <row r="18" spans="1:16" s="190" customFormat="1" ht="15">
      <c r="A18" s="184"/>
      <c r="B18" s="184"/>
      <c r="C18" s="184"/>
      <c r="D18" s="185"/>
      <c r="E18" s="184"/>
      <c r="F18" s="186"/>
      <c r="G18" s="185"/>
      <c r="H18" s="185"/>
      <c r="I18" s="182"/>
      <c r="J18" s="182"/>
      <c r="K18" s="182"/>
      <c r="L18" s="182"/>
      <c r="M18" s="182"/>
      <c r="N18" s="182"/>
      <c r="O18" s="182"/>
      <c r="P18" s="182"/>
    </row>
    <row r="19" spans="1:16" s="190" customFormat="1" ht="15">
      <c r="A19" s="184"/>
      <c r="B19" s="184"/>
      <c r="C19" s="184"/>
      <c r="D19" s="185"/>
      <c r="E19" s="184"/>
      <c r="F19" s="186"/>
      <c r="G19" s="185"/>
      <c r="H19" s="185"/>
    </row>
    <row r="20" spans="1:16" s="190" customFormat="1" ht="15">
      <c r="A20" s="179"/>
      <c r="B20" s="179"/>
      <c r="C20" s="179"/>
      <c r="D20" s="180"/>
      <c r="E20" s="179"/>
      <c r="F20" s="181"/>
      <c r="G20" s="180"/>
      <c r="H20" s="180"/>
    </row>
    <row r="21" spans="1:16" s="190" customFormat="1" ht="15">
      <c r="A21" s="184"/>
      <c r="B21" s="184"/>
      <c r="C21" s="184"/>
      <c r="D21" s="185"/>
      <c r="E21" s="184"/>
      <c r="F21" s="186"/>
      <c r="G21" s="185"/>
      <c r="H21" s="185"/>
    </row>
    <row r="22" spans="1:16" s="190" customFormat="1" ht="15">
      <c r="A22" s="179"/>
      <c r="B22" s="179"/>
      <c r="C22" s="179"/>
      <c r="D22" s="180"/>
      <c r="E22" s="179"/>
      <c r="F22" s="181"/>
      <c r="G22" s="180"/>
      <c r="H22" s="180"/>
    </row>
    <row r="23" spans="1:16" s="190" customFormat="1" ht="15">
      <c r="A23" s="179"/>
      <c r="B23" s="179"/>
      <c r="C23" s="179"/>
      <c r="D23" s="180"/>
      <c r="E23" s="179"/>
      <c r="F23" s="181"/>
      <c r="G23" s="180"/>
      <c r="H23" s="180"/>
    </row>
    <row r="24" spans="1:16" s="190" customFormat="1" ht="15">
      <c r="A24" s="179"/>
      <c r="B24" s="179"/>
      <c r="C24" s="181"/>
      <c r="D24" s="180"/>
      <c r="E24" s="179"/>
      <c r="F24" s="181"/>
      <c r="G24" s="180"/>
      <c r="H24" s="180"/>
    </row>
    <row r="25" spans="1:16" s="190" customFormat="1" ht="15">
      <c r="A25" s="179"/>
      <c r="B25" s="179"/>
      <c r="C25" s="179"/>
      <c r="D25" s="180"/>
      <c r="E25" s="179"/>
      <c r="F25" s="181"/>
      <c r="G25" s="180"/>
      <c r="H25" s="180"/>
    </row>
    <row r="26" spans="1:16" s="190" customFormat="1" ht="15">
      <c r="A26" s="184"/>
      <c r="B26" s="184"/>
      <c r="C26" s="184"/>
      <c r="D26" s="185"/>
      <c r="E26" s="184"/>
      <c r="F26" s="186"/>
      <c r="G26" s="185"/>
      <c r="H26" s="185"/>
    </row>
    <row r="27" spans="1:16" s="190" customFormat="1" ht="15">
      <c r="A27" s="184"/>
      <c r="B27" s="184"/>
      <c r="C27" s="184"/>
      <c r="D27" s="185"/>
      <c r="E27" s="184"/>
      <c r="F27" s="186"/>
      <c r="G27" s="185"/>
      <c r="H27" s="185"/>
    </row>
    <row r="28" spans="1:16" s="190" customFormat="1" ht="15">
      <c r="A28" s="184"/>
      <c r="B28" s="184"/>
      <c r="C28" s="184"/>
      <c r="D28" s="185"/>
      <c r="E28" s="184"/>
      <c r="F28" s="186"/>
      <c r="G28" s="185"/>
      <c r="H28" s="185"/>
      <c r="I28" s="182"/>
      <c r="J28" s="182"/>
      <c r="K28" s="182"/>
      <c r="L28" s="182"/>
      <c r="M28" s="182"/>
      <c r="N28" s="182"/>
      <c r="O28" s="182"/>
      <c r="P28" s="182"/>
    </row>
    <row r="29" spans="1:16" s="190" customFormat="1" ht="15">
      <c r="A29" s="184"/>
      <c r="B29" s="184"/>
      <c r="C29" s="184"/>
      <c r="D29" s="185"/>
      <c r="E29" s="184"/>
      <c r="F29" s="186"/>
      <c r="G29" s="185"/>
      <c r="H29" s="185"/>
    </row>
    <row r="30" spans="1:16" s="190" customFormat="1" ht="15">
      <c r="A30" s="179"/>
      <c r="B30" s="179"/>
      <c r="C30" s="179"/>
      <c r="D30" s="180"/>
      <c r="E30" s="179"/>
      <c r="F30" s="181"/>
      <c r="G30" s="180"/>
      <c r="H30" s="180"/>
    </row>
    <row r="31" spans="1:16" s="190" customFormat="1" ht="15">
      <c r="A31" s="184"/>
      <c r="B31" s="184"/>
      <c r="C31" s="184"/>
      <c r="D31" s="185"/>
      <c r="E31" s="184"/>
      <c r="F31" s="186"/>
      <c r="G31" s="185"/>
      <c r="H31" s="185"/>
    </row>
    <row r="32" spans="1:16" s="190" customFormat="1" ht="15">
      <c r="A32" s="179"/>
      <c r="C32" s="179"/>
      <c r="D32" s="180"/>
      <c r="E32" s="179"/>
      <c r="F32" s="181"/>
      <c r="G32" s="180"/>
      <c r="H32" s="180"/>
    </row>
    <row r="33" spans="1:16" s="182" customFormat="1" ht="15">
      <c r="A33" s="179"/>
      <c r="B33" s="179"/>
      <c r="C33" s="190"/>
      <c r="D33" s="180"/>
      <c r="E33" s="179"/>
      <c r="F33" s="181"/>
      <c r="G33" s="180"/>
      <c r="H33" s="180"/>
      <c r="I33" s="190"/>
      <c r="J33" s="190"/>
      <c r="K33" s="190"/>
      <c r="L33" s="190"/>
      <c r="M33" s="190"/>
      <c r="N33" s="190"/>
      <c r="O33" s="190"/>
      <c r="P33" s="190"/>
    </row>
    <row r="34" spans="1:16" s="190" customFormat="1" ht="15">
      <c r="A34" s="184"/>
      <c r="B34" s="184"/>
      <c r="C34" s="184"/>
      <c r="D34" s="185"/>
      <c r="E34" s="184"/>
      <c r="F34" s="186"/>
      <c r="G34" s="185"/>
      <c r="H34" s="185"/>
    </row>
    <row r="35" spans="1:16" s="182" customFormat="1" ht="15">
      <c r="A35" s="184"/>
      <c r="B35" s="184"/>
      <c r="C35" s="184"/>
      <c r="D35" s="185"/>
      <c r="E35" s="184"/>
      <c r="F35" s="186"/>
      <c r="G35" s="185"/>
      <c r="H35" s="185"/>
    </row>
    <row r="36" spans="1:16" s="190" customFormat="1" ht="15">
      <c r="A36" s="184"/>
      <c r="B36" s="184"/>
      <c r="C36" s="179"/>
      <c r="D36" s="180"/>
      <c r="E36" s="179"/>
      <c r="F36" s="181"/>
      <c r="G36" s="180"/>
      <c r="H36" s="180"/>
      <c r="I36" s="182"/>
      <c r="J36" s="182"/>
      <c r="K36" s="182"/>
      <c r="L36" s="182"/>
      <c r="M36" s="182"/>
      <c r="N36" s="182"/>
      <c r="O36" s="182"/>
      <c r="P36" s="182"/>
    </row>
    <row r="37" spans="1:16" s="182" customFormat="1" ht="15">
      <c r="A37" s="184"/>
      <c r="B37" s="184"/>
      <c r="C37" s="184"/>
      <c r="D37" s="185"/>
      <c r="E37" s="184"/>
      <c r="F37" s="186"/>
      <c r="G37" s="185"/>
      <c r="H37" s="185"/>
      <c r="I37" s="190"/>
      <c r="J37" s="190"/>
      <c r="K37" s="190"/>
      <c r="L37" s="190"/>
      <c r="M37" s="190"/>
      <c r="N37" s="190"/>
      <c r="O37" s="190"/>
      <c r="P37" s="190"/>
    </row>
    <row r="38" spans="1:16" s="182" customFormat="1" ht="15">
      <c r="A38" s="179"/>
      <c r="B38" s="179"/>
      <c r="C38" s="179"/>
      <c r="D38" s="180"/>
      <c r="E38" s="179"/>
      <c r="F38" s="181"/>
      <c r="G38" s="180"/>
      <c r="H38" s="180"/>
    </row>
    <row r="39" spans="1:16" s="182" customFormat="1" ht="15">
      <c r="A39" s="179"/>
      <c r="B39" s="179"/>
      <c r="C39" s="179"/>
      <c r="D39" s="180"/>
      <c r="E39" s="179"/>
      <c r="F39" s="181"/>
      <c r="G39" s="180"/>
      <c r="H39" s="180"/>
      <c r="I39" s="190"/>
      <c r="J39" s="190"/>
      <c r="K39" s="190"/>
      <c r="L39" s="190"/>
      <c r="M39" s="190"/>
      <c r="N39" s="190"/>
      <c r="O39" s="190"/>
      <c r="P39" s="190"/>
    </row>
  </sheetData>
  <sortState ref="A6:P40">
    <sortCondition ref="A6:A40"/>
  </sortState>
  <phoneticPr fontId="17" type="noConversion"/>
  <printOptions horizontalCentered="1" verticalCentered="1"/>
  <pageMargins left="0.5" right="0.5" top="0.5" bottom="0.5" header="0.5" footer="0.5"/>
  <pageSetup scale="98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</vt:lpstr>
      <vt:lpstr>IncomeReg Tracking</vt:lpstr>
      <vt:lpstr>Expenses</vt:lpstr>
      <vt:lpstr>Workshop Contacts</vt:lpstr>
      <vt:lpstr>'IncomeReg Tracking'!Print_Area</vt:lpstr>
      <vt:lpstr>'Workshop Contacts'!Print_Area</vt:lpstr>
    </vt:vector>
  </TitlesOfParts>
  <Company>Dynamics Ecological Design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Jacke</dc:creator>
  <cp:lastModifiedBy>gabrielladg</cp:lastModifiedBy>
  <cp:lastPrinted>2017-01-23T20:23:42Z</cp:lastPrinted>
  <dcterms:created xsi:type="dcterms:W3CDTF">2016-11-03T00:17:48Z</dcterms:created>
  <dcterms:modified xsi:type="dcterms:W3CDTF">2017-04-03T14:59:20Z</dcterms:modified>
</cp:coreProperties>
</file>